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חשבות מלם\חשבות בנק הפועלים\מדור שירות ובקרה\הוצאות ישירות\2021\12.2021\בינלאומי\עוס\"/>
    </mc:Choice>
  </mc:AlternateContent>
  <bookViews>
    <workbookView xWindow="0" yWindow="0" windowWidth="15090" windowHeight="5205"/>
  </bookViews>
  <sheets>
    <sheet name="נספח 1 " sheetId="1" r:id="rId1"/>
    <sheet name="מצרפי נספח 2" sheetId="2" r:id="rId2"/>
    <sheet name="מצרפי נספח 3" sheetId="3" r:id="rId3"/>
  </sheets>
  <calcPr calcId="162913"/>
</workbook>
</file>

<file path=xl/calcChain.xml><?xml version="1.0" encoding="utf-8"?>
<calcChain xmlns="http://schemas.openxmlformats.org/spreadsheetml/2006/main">
  <c r="D24" i="3" l="1"/>
  <c r="K26" i="1"/>
  <c r="K25" i="1"/>
  <c r="K12" i="1"/>
  <c r="D59" i="3" l="1"/>
  <c r="K30" i="1"/>
  <c r="D14" i="2" l="1"/>
  <c r="A12" i="1"/>
  <c r="F12" i="1"/>
  <c r="D46" i="3" l="1"/>
  <c r="D47" i="3"/>
  <c r="D49" i="3"/>
  <c r="A29" i="1" l="1"/>
  <c r="K29" i="1"/>
  <c r="F29" i="1"/>
  <c r="A32" i="1" l="1"/>
  <c r="F32" i="1"/>
  <c r="K32" i="1"/>
  <c r="A30" i="1"/>
  <c r="F30" i="1"/>
  <c r="D16" i="2" l="1"/>
  <c r="D17" i="2" s="1"/>
  <c r="D80" i="3" l="1"/>
  <c r="H6" i="1" l="1"/>
  <c r="F8" i="1" l="1"/>
  <c r="A8" i="1" s="1"/>
  <c r="K8" i="1"/>
  <c r="J6" i="2"/>
  <c r="J6" i="3" s="1"/>
  <c r="C6" i="1"/>
  <c r="M6" i="1"/>
  <c r="D8" i="3" l="1"/>
  <c r="D8" i="2"/>
  <c r="O29" i="1" l="1"/>
  <c r="D42" i="3" l="1"/>
  <c r="D81" i="3" s="1"/>
  <c r="A39" i="1"/>
  <c r="F39" i="1"/>
  <c r="K39" i="1"/>
  <c r="O39" i="1" l="1"/>
  <c r="D23" i="2"/>
  <c r="O47" i="1"/>
  <c r="O37" i="1"/>
  <c r="O36" i="1"/>
  <c r="O33" i="1"/>
  <c r="O32" i="1"/>
  <c r="O31" i="1"/>
  <c r="O30" i="1"/>
  <c r="O28" i="1"/>
  <c r="O27" i="1"/>
  <c r="O26" i="1"/>
  <c r="O25" i="1"/>
  <c r="O22" i="1"/>
  <c r="O21" i="1"/>
  <c r="O20" i="1"/>
  <c r="O16" i="1"/>
  <c r="O15" i="1"/>
  <c r="O12" i="1"/>
  <c r="O11" i="1"/>
  <c r="D38" i="2" l="1"/>
  <c r="D82" i="3"/>
  <c r="D37" i="2"/>
</calcChain>
</file>

<file path=xl/sharedStrings.xml><?xml version="1.0" encoding="utf-8"?>
<sst xmlns="http://schemas.openxmlformats.org/spreadsheetml/2006/main" count="637" uniqueCount="155">
  <si>
    <t>עו"ס - חברה לניהול קופות גמל בע"מ</t>
  </si>
  <si>
    <t>551</t>
  </si>
  <si>
    <t>מספר אישור אוצר</t>
  </si>
  <si>
    <t>0</t>
  </si>
  <si>
    <t xml:space="preserve">נספח 1 </t>
  </si>
  <si>
    <t/>
  </si>
  <si>
    <t>תאריך נכונות דו"ח</t>
  </si>
  <si>
    <t>נספח 1 - סך התשלומים ששולמו בעד כל סוג של הוצאה ישירה לתקופה המסתיימת ביום</t>
  </si>
  <si>
    <t>אלפי ש"ח</t>
  </si>
  <si>
    <t>סה"כ עמלות קנייה ומכירה</t>
  </si>
  <si>
    <t xml:space="preserve">1. </t>
  </si>
  <si>
    <t>א. סך עמלות קנייה ומכירה לצדדים קשורים</t>
  </si>
  <si>
    <t>ב. סך עמלות קנייה ומכירה לצדדים שאינם קשורים</t>
  </si>
  <si>
    <t>סה"כ עמלות קסטודיאן</t>
  </si>
  <si>
    <t xml:space="preserve">2. </t>
  </si>
  <si>
    <t>א. סך עמלות קסטודיאן לצדדים קשורים</t>
  </si>
  <si>
    <t>ב. סך עמלות קסטודיאן לצדדים שאינם קשורים</t>
  </si>
  <si>
    <t>סה"כ מהשקעות לא סחירות</t>
  </si>
  <si>
    <t xml:space="preserve">3. </t>
  </si>
  <si>
    <t>א. סך הוצאות הנובעות מהשקעה בניירות ערך לא סחירים</t>
  </si>
  <si>
    <t>שאינם לצורך מימון פרויקטים לתשתיות</t>
  </si>
  <si>
    <t>ב. סך הוצאות הנובעות ממימון פרוייקטים לתשתיות</t>
  </si>
  <si>
    <t>ג. סך הוצאות הנובעות מהשקעה בזכויות במקרקעין</t>
  </si>
  <si>
    <t>סה"כ עמלות ניהול חיצוני</t>
  </si>
  <si>
    <t xml:space="preserve">4. </t>
  </si>
  <si>
    <t>א. סך תשלומים הנובעים מהשקעה בקרנות השקעה בישראל</t>
  </si>
  <si>
    <t>ב. סך תשלומים הנובעים מהשקעה בקרנות השקעה בחו"ל</t>
  </si>
  <si>
    <t>ג. סך תשלומים למנהלי תיקים ישראלים בגין השקעה בחו"ל</t>
  </si>
  <si>
    <t>ד. סך תשלומים למנהלי תיקים זרים</t>
  </si>
  <si>
    <t>ה. סך תשלומים בגין השקעה בתעודות סל ישראליות</t>
  </si>
  <si>
    <t>ו. סך תשלומים בגין השקעה בתעודות סל זרות</t>
  </si>
  <si>
    <t>ז. סך תשלומים בגין השקעה בקרנות נאמנות ישראליות</t>
  </si>
  <si>
    <t>ח. סך תשלומים בגין השקעה בקרנות נאמנות זרות</t>
  </si>
  <si>
    <t>החזר בגין תעודות סל</t>
  </si>
  <si>
    <t>סה"כ הוצאות אחרות</t>
  </si>
  <si>
    <t xml:space="preserve">5. </t>
  </si>
  <si>
    <t>א. סך הוצאות בעד ניהול תביעות</t>
  </si>
  <si>
    <t>ב. סך הוצאות בעד מתן משכנתאות</t>
  </si>
  <si>
    <t>סה"כ הוצאות ישירות</t>
  </si>
  <si>
    <t xml:space="preserve">6. </t>
  </si>
  <si>
    <t>שיעור הוצאות ישירות</t>
  </si>
  <si>
    <t xml:space="preserve">7. </t>
  </si>
  <si>
    <t>א. שיעור סך ההוצאת הישירות</t>
  </si>
  <si>
    <t>שההוצאה בגינן מוגבלת לשיעור של 0.25% לפי התקנות (באחוזים)</t>
  </si>
  <si>
    <t>ב. שיעור סך הוצאת ישירות</t>
  </si>
  <si>
    <t>מתוך יתרת נכסים ממוצעת (באחוזים)</t>
  </si>
  <si>
    <t>סך הכל נכסים לסוף שנה קודמת</t>
  </si>
  <si>
    <t>נספח 2</t>
  </si>
  <si>
    <t>לתקופה המסתיימת ביום</t>
  </si>
  <si>
    <t>נספח 2 - פרוט עמלות והוצאות</t>
  </si>
  <si>
    <t>בגין ביצוע עסקאות בניירות ערך סחירים</t>
  </si>
  <si>
    <t>ברוקראז - עמלות קנייה ומכירה</t>
  </si>
  <si>
    <t>צדדים קשורים</t>
  </si>
  <si>
    <t>צדדים שאינם קשורים</t>
  </si>
  <si>
    <t>זרים</t>
  </si>
  <si>
    <t>סך עמלות ברוקראז</t>
  </si>
  <si>
    <t>עמלות קסטודיאן</t>
  </si>
  <si>
    <t>סך עמלות קסטודיאן</t>
  </si>
  <si>
    <t>בניירות ערך לא סחירים או ממתן הלוואה</t>
  </si>
  <si>
    <t>הוצאה הנובעת מהשקעה</t>
  </si>
  <si>
    <t>בניירות ערך לא סחירים וממתן הלוואה</t>
  </si>
  <si>
    <t>סך הוצאות הנובעות מהשקעה</t>
  </si>
  <si>
    <t>הוצאה הנובעת מהשקעה בזכויות במקרקעין</t>
  </si>
  <si>
    <t>סך הוצאות הנובעות מהשקעה בזכויות במקרקעין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</si>
  <si>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</si>
  <si>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</si>
  <si>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</si>
  <si>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הוצאות בעד מתן משכנתאות</t>
  </si>
  <si>
    <t>סך הכל עמלות והוצאות</t>
  </si>
  <si>
    <t>נספח 3</t>
  </si>
  <si>
    <t>נספח 3 - פירוט עמלות ניהול חיצוני</t>
  </si>
  <si>
    <t>תשלום הנובע מהשקעה בקרנות השקעה</t>
  </si>
  <si>
    <t>אלפא הזדמנויות</t>
  </si>
  <si>
    <t>אלקטרה נדלן 2</t>
  </si>
  <si>
    <t>דובר 10</t>
  </si>
  <si>
    <t>הלמן אלדובי התחדשות עירונית</t>
  </si>
  <si>
    <t>הלמן אלדובי P2P</t>
  </si>
  <si>
    <t>נוקד אקוויטי (ישראלי)</t>
  </si>
  <si>
    <t>נוקד בונדס</t>
  </si>
  <si>
    <t>פורמה</t>
  </si>
  <si>
    <t>סך תשלומים הנובעים מהשקעה בקרנות השקעה</t>
  </si>
  <si>
    <t>תשלום למנהל תיקים ישראלי</t>
  </si>
  <si>
    <t>סך תשלומים למנהלי תיקים ישראליים</t>
  </si>
  <si>
    <t xml:space="preserve">תשלום למנהל תיקים זר </t>
  </si>
  <si>
    <t>סך תשלום למנהלי תיקים זרים</t>
  </si>
  <si>
    <t>תשלום בגין השקעה בקרנות נאמנות</t>
  </si>
  <si>
    <t>קרן נאמנות ישראלית</t>
  </si>
  <si>
    <t>קרן חוץ</t>
  </si>
  <si>
    <t>סך תשלומים בגין השקעה בקרנות נאמנות</t>
  </si>
  <si>
    <t>תשלומים בגין השקעה בתעודות סל</t>
  </si>
  <si>
    <t>תעודת סל ישראלית</t>
  </si>
  <si>
    <t>תעודת סל זרה</t>
  </si>
  <si>
    <t>INVESCO</t>
  </si>
  <si>
    <t>סך הכל עמלות ניהול חיצוני</t>
  </si>
  <si>
    <t>סך נכסים לסוף שנה קודמת</t>
  </si>
  <si>
    <t>ג.עו"ס לבני 50 ומטה</t>
  </si>
  <si>
    <t>4261</t>
  </si>
  <si>
    <t>7221</t>
  </si>
  <si>
    <t>קידוד קופה</t>
  </si>
  <si>
    <t>520042573-00000000000159-7221-000</t>
  </si>
  <si>
    <t>גמל עו"ס לבני 60-50</t>
  </si>
  <si>
    <t>4021</t>
  </si>
  <si>
    <t>7222</t>
  </si>
  <si>
    <t>520042573-00000000000159-7222-000</t>
  </si>
  <si>
    <t>ג.עו"ס לבני 60 ומעלה</t>
  </si>
  <si>
    <t>4141</t>
  </si>
  <si>
    <t>7223</t>
  </si>
  <si>
    <t>520042573-00000000000159-7223-000</t>
  </si>
  <si>
    <t>הבינלאומי</t>
  </si>
  <si>
    <t>NHMIISE LX</t>
  </si>
  <si>
    <t>סך תשלומים בגין השקעה בתעודות סל</t>
  </si>
  <si>
    <t>פסגות</t>
  </si>
  <si>
    <t>אי בי אי</t>
  </si>
  <si>
    <t>קסם קרנות נאמנות בע"מ</t>
  </si>
  <si>
    <t>מיטב תכלית קרנות נאמנות בע"מ</t>
  </si>
  <si>
    <t>THE SELECT SECTOR SPDR TRUST</t>
  </si>
  <si>
    <t>INVESCO PS CAPITAL</t>
  </si>
  <si>
    <t>SSGA</t>
  </si>
  <si>
    <t>ISHARES TRUST</t>
  </si>
  <si>
    <t>STATE STREET GLOBAL ADVISORS</t>
  </si>
  <si>
    <t>GUGGENHEIM FUNDS</t>
  </si>
  <si>
    <t>ISHARES INC</t>
  </si>
  <si>
    <t>FIRST TRUST PORTFOLIOS</t>
  </si>
  <si>
    <t>BARCLAYS GLOBAL FUND ADVISORS</t>
  </si>
  <si>
    <t>LYXOR</t>
  </si>
  <si>
    <t>VANECK VECTORS JUNIOR GOLD</t>
  </si>
  <si>
    <t>GLOBAL X MANAGEMENT</t>
  </si>
  <si>
    <t>VANGUARD GROUP</t>
  </si>
  <si>
    <t>HEALTH CARE REIT</t>
  </si>
  <si>
    <t>KRANE FUNDS</t>
  </si>
  <si>
    <t>US GLOBAL INVESTORS</t>
  </si>
  <si>
    <t>STATE STREET BANK AND TRUST COMPANY</t>
  </si>
  <si>
    <t>KRANESHARES BOSERA MSCI</t>
  </si>
  <si>
    <t>BLACKROCK INC</t>
  </si>
  <si>
    <t>COMMUNICATION SERVICES</t>
  </si>
  <si>
    <t xml:space="preserve">WISDOMTREE </t>
  </si>
  <si>
    <t>COMSTAGE ETF</t>
  </si>
  <si>
    <t>LYXORETF</t>
  </si>
  <si>
    <t>WISDOMTREE</t>
  </si>
  <si>
    <t>CREDIT SUISSE ASSET MANAGEMENT</t>
  </si>
  <si>
    <t>SCHRODER INVESTMENT MANAGEMENT</t>
  </si>
  <si>
    <t>TRIGON</t>
  </si>
  <si>
    <t>NUTRIMENTA SINGAPORE</t>
  </si>
  <si>
    <t>UBAM</t>
  </si>
  <si>
    <t>COMGEST</t>
  </si>
  <si>
    <t>הראל קרנות נאמנות בע"מ</t>
  </si>
  <si>
    <t>SPDR TRUST</t>
  </si>
  <si>
    <t>KRANESHARES</t>
  </si>
  <si>
    <t>פסגות קרנות נאמנות בע"מ</t>
  </si>
  <si>
    <t>קולר</t>
  </si>
  <si>
    <t>יסודות נדלן ג'</t>
  </si>
  <si>
    <t>רוטשילד אירופה נדלן אדריס Class A</t>
  </si>
  <si>
    <t>ליקסור</t>
  </si>
  <si>
    <t>קרן השקעה ישראליות</t>
  </si>
  <si>
    <t>קרן השקעה חוץ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</si>
</sst>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10" x14ac:knownFonts="1">
    <font>
      <sz val="11"/>
      <color indexed="8"/>
      <name val="Calibri"/>
      <family val="2"/>
      <scheme val="minor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3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3">
    <xf numFmtId="0" fontId="0" fillId="0" borderId="0" xfId="0"/>
    <xf numFmtId="0" fontId="1" fillId="2" borderId="0" xfId="0" applyFont="1" applyFill="1" applyAlignment="1">
      <alignment horizontal="right" wrapText="1"/>
    </xf>
    <xf numFmtId="0" fontId="2" fillId="3" borderId="0" xfId="0" applyFont="1" applyFill="1" applyAlignment="1">
      <alignment horizontal="right" wrapText="1"/>
    </xf>
    <xf numFmtId="0" fontId="3" fillId="4" borderId="0" xfId="0" applyFont="1" applyFill="1" applyAlignment="1">
      <alignment horizontal="right" wrapText="1"/>
    </xf>
    <xf numFmtId="4" fontId="4" fillId="4" borderId="0" xfId="0" applyNumberFormat="1" applyFont="1" applyFill="1" applyAlignment="1">
      <alignment horizontal="right"/>
    </xf>
    <xf numFmtId="0" fontId="5" fillId="5" borderId="0" xfId="0" applyFont="1" applyFill="1" applyAlignment="1">
      <alignment horizontal="right" wrapText="1"/>
    </xf>
    <xf numFmtId="4" fontId="6" fillId="3" borderId="0" xfId="0" applyNumberFormat="1" applyFont="1" applyFill="1" applyAlignment="1">
      <alignment horizontal="right"/>
    </xf>
    <xf numFmtId="0" fontId="7" fillId="6" borderId="0" xfId="0" applyFont="1" applyFill="1" applyAlignment="1">
      <alignment horizontal="right"/>
    </xf>
    <xf numFmtId="4" fontId="8" fillId="5" borderId="0" xfId="0" applyNumberFormat="1" applyFont="1" applyFill="1" applyAlignment="1">
      <alignment horizontal="right"/>
    </xf>
    <xf numFmtId="0" fontId="1" fillId="3" borderId="0" xfId="0" applyFont="1" applyFill="1" applyAlignment="1">
      <alignment horizontal="right" wrapText="1"/>
    </xf>
    <xf numFmtId="4" fontId="1" fillId="4" borderId="0" xfId="0" applyNumberFormat="1" applyFont="1" applyFill="1" applyAlignment="1">
      <alignment horizontal="right"/>
    </xf>
    <xf numFmtId="0" fontId="1" fillId="4" borderId="0" xfId="0" applyFont="1" applyFill="1" applyAlignment="1">
      <alignment horizontal="right" wrapText="1"/>
    </xf>
    <xf numFmtId="0" fontId="1" fillId="5" borderId="0" xfId="0" applyFont="1" applyFill="1" applyAlignment="1">
      <alignment horizontal="right" wrapText="1"/>
    </xf>
    <xf numFmtId="4" fontId="1" fillId="3" borderId="0" xfId="0" applyNumberFormat="1" applyFont="1" applyFill="1" applyAlignment="1">
      <alignment horizontal="right"/>
    </xf>
    <xf numFmtId="2" fontId="2" fillId="3" borderId="0" xfId="0" applyNumberFormat="1" applyFont="1" applyFill="1" applyAlignment="1">
      <alignment horizontal="right" wrapText="1"/>
    </xf>
    <xf numFmtId="43" fontId="2" fillId="3" borderId="0" xfId="1" applyFont="1" applyFill="1" applyAlignment="1">
      <alignment horizontal="right" wrapText="1"/>
    </xf>
    <xf numFmtId="0" fontId="3" fillId="0" borderId="0" xfId="0" applyFont="1" applyFill="1" applyAlignment="1">
      <alignment horizontal="right" wrapText="1"/>
    </xf>
    <xf numFmtId="2" fontId="3" fillId="0" borderId="0" xfId="0" applyNumberFormat="1" applyFont="1" applyFill="1" applyAlignment="1">
      <alignment horizontal="right" wrapText="1"/>
    </xf>
    <xf numFmtId="4" fontId="0" fillId="0" borderId="0" xfId="0" applyNumberFormat="1"/>
    <xf numFmtId="4" fontId="1" fillId="5" borderId="0" xfId="0" applyNumberFormat="1" applyFont="1" applyFill="1" applyAlignment="1">
      <alignment horizontal="right"/>
    </xf>
    <xf numFmtId="14" fontId="7" fillId="6" borderId="0" xfId="0" applyNumberFormat="1" applyFont="1" applyFill="1" applyAlignment="1">
      <alignment horizontal="right"/>
    </xf>
    <xf numFmtId="14" fontId="1" fillId="2" borderId="0" xfId="0" applyNumberFormat="1" applyFont="1" applyFill="1" applyAlignment="1">
      <alignment horizontal="right" wrapText="1"/>
    </xf>
    <xf numFmtId="4" fontId="8" fillId="0" borderId="0" xfId="0" applyNumberFormat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abSelected="1" zoomScale="85" zoomScaleNormal="85" workbookViewId="0">
      <selection activeCell="A50" sqref="A50:XFD57"/>
    </sheetView>
  </sheetViews>
  <sheetFormatPr defaultRowHeight="15" x14ac:dyDescent="0.25"/>
  <cols>
    <col min="1" max="1" width="28.42578125" customWidth="1"/>
    <col min="2" max="2" width="42.7109375" bestFit="1" customWidth="1"/>
    <col min="3" max="3" width="19.42578125" customWidth="1"/>
    <col min="6" max="6" width="13.28515625" bestFit="1" customWidth="1"/>
    <col min="7" max="7" width="67" customWidth="1"/>
    <col min="8" max="8" width="14.42578125" customWidth="1"/>
    <col min="11" max="11" width="24.42578125" customWidth="1"/>
    <col min="12" max="12" width="55.28515625" bestFit="1" customWidth="1"/>
    <col min="13" max="13" width="13.42578125" customWidth="1"/>
    <col min="15" max="15" width="12.5703125" bestFit="1" customWidth="1"/>
    <col min="16" max="16" width="76" customWidth="1"/>
    <col min="17" max="17" width="19.28515625" customWidth="1"/>
    <col min="20" max="20" width="35" customWidth="1"/>
    <col min="21" max="21" width="40" customWidth="1"/>
  </cols>
  <sheetData>
    <row r="1" spans="1:17" x14ac:dyDescent="0.25">
      <c r="A1" s="18"/>
      <c r="F1" s="18"/>
      <c r="K1" s="18"/>
    </row>
    <row r="3" spans="1:17" x14ac:dyDescent="0.25">
      <c r="B3" s="7" t="s">
        <v>95</v>
      </c>
      <c r="C3" s="7" t="s">
        <v>96</v>
      </c>
      <c r="G3" s="7" t="s">
        <v>104</v>
      </c>
      <c r="H3" s="7" t="s">
        <v>105</v>
      </c>
      <c r="L3" s="7" t="s">
        <v>100</v>
      </c>
      <c r="M3" s="7" t="s">
        <v>101</v>
      </c>
    </row>
    <row r="4" spans="1:17" x14ac:dyDescent="0.25">
      <c r="B4" s="7" t="s">
        <v>2</v>
      </c>
      <c r="C4" s="7" t="s">
        <v>97</v>
      </c>
      <c r="G4" s="7" t="s">
        <v>2</v>
      </c>
      <c r="H4" s="7" t="s">
        <v>106</v>
      </c>
      <c r="L4" s="7" t="s">
        <v>2</v>
      </c>
      <c r="M4" s="7" t="s">
        <v>102</v>
      </c>
      <c r="P4" s="7" t="s">
        <v>0</v>
      </c>
      <c r="Q4" s="7" t="s">
        <v>1</v>
      </c>
    </row>
    <row r="5" spans="1:17" x14ac:dyDescent="0.25">
      <c r="B5" s="7" t="s">
        <v>4</v>
      </c>
      <c r="C5" s="7" t="s">
        <v>5</v>
      </c>
      <c r="G5" s="7" t="s">
        <v>4</v>
      </c>
      <c r="H5" s="7" t="s">
        <v>5</v>
      </c>
      <c r="L5" s="7" t="s">
        <v>4</v>
      </c>
      <c r="M5" s="7" t="s">
        <v>5</v>
      </c>
      <c r="P5" s="7" t="s">
        <v>2</v>
      </c>
      <c r="Q5" s="7" t="s">
        <v>3</v>
      </c>
    </row>
    <row r="6" spans="1:17" x14ac:dyDescent="0.25">
      <c r="B6" s="7" t="s">
        <v>6</v>
      </c>
      <c r="C6" s="20">
        <f>Q7</f>
        <v>44560</v>
      </c>
      <c r="G6" s="7" t="s">
        <v>6</v>
      </c>
      <c r="H6" s="20">
        <f>Q7</f>
        <v>44560</v>
      </c>
      <c r="L6" s="7" t="s">
        <v>6</v>
      </c>
      <c r="M6" s="20">
        <f>Q7</f>
        <v>44560</v>
      </c>
      <c r="P6" s="7" t="s">
        <v>4</v>
      </c>
      <c r="Q6" s="7" t="s">
        <v>5</v>
      </c>
    </row>
    <row r="7" spans="1:17" x14ac:dyDescent="0.25">
      <c r="B7" s="7" t="s">
        <v>98</v>
      </c>
      <c r="C7" s="7" t="s">
        <v>99</v>
      </c>
      <c r="G7" s="7" t="s">
        <v>98</v>
      </c>
      <c r="H7" s="7" t="s">
        <v>107</v>
      </c>
      <c r="L7" s="7" t="s">
        <v>98</v>
      </c>
      <c r="M7" s="7" t="s">
        <v>103</v>
      </c>
      <c r="P7" s="7" t="s">
        <v>6</v>
      </c>
      <c r="Q7" s="20">
        <v>44560</v>
      </c>
    </row>
    <row r="8" spans="1:17" ht="22.5" x14ac:dyDescent="0.25">
      <c r="A8" s="21">
        <f>F8</f>
        <v>44560</v>
      </c>
      <c r="B8" s="1" t="s">
        <v>7</v>
      </c>
      <c r="C8" s="1" t="s">
        <v>5</v>
      </c>
      <c r="F8" s="21">
        <f>O8</f>
        <v>44560</v>
      </c>
      <c r="G8" s="1" t="s">
        <v>7</v>
      </c>
      <c r="H8" s="1" t="s">
        <v>5</v>
      </c>
      <c r="K8" s="21">
        <f>O8</f>
        <v>44560</v>
      </c>
      <c r="L8" s="1" t="s">
        <v>7</v>
      </c>
      <c r="M8" s="1" t="s">
        <v>5</v>
      </c>
      <c r="O8" s="21">
        <v>44560</v>
      </c>
      <c r="P8" s="1" t="s">
        <v>7</v>
      </c>
      <c r="Q8" s="1" t="s">
        <v>5</v>
      </c>
    </row>
    <row r="9" spans="1:17" x14ac:dyDescent="0.25">
      <c r="A9" s="1" t="s">
        <v>8</v>
      </c>
      <c r="B9" s="1" t="s">
        <v>5</v>
      </c>
      <c r="C9" s="1" t="s">
        <v>5</v>
      </c>
      <c r="F9" s="1" t="s">
        <v>8</v>
      </c>
      <c r="G9" s="1" t="s">
        <v>5</v>
      </c>
      <c r="H9" s="1" t="s">
        <v>5</v>
      </c>
      <c r="K9" s="1" t="s">
        <v>8</v>
      </c>
      <c r="L9" s="1" t="s">
        <v>5</v>
      </c>
      <c r="M9" s="1" t="s">
        <v>5</v>
      </c>
      <c r="O9" s="1" t="s">
        <v>8</v>
      </c>
      <c r="P9" s="1" t="s">
        <v>5</v>
      </c>
      <c r="Q9" s="1" t="s">
        <v>5</v>
      </c>
    </row>
    <row r="10" spans="1:17" x14ac:dyDescent="0.25">
      <c r="A10" s="9" t="s">
        <v>5</v>
      </c>
      <c r="B10" s="9" t="s">
        <v>9</v>
      </c>
      <c r="C10" s="9" t="s">
        <v>10</v>
      </c>
      <c r="F10" s="9" t="s">
        <v>5</v>
      </c>
      <c r="G10" s="9" t="s">
        <v>9</v>
      </c>
      <c r="H10" s="9" t="s">
        <v>10</v>
      </c>
      <c r="K10" s="9" t="s">
        <v>5</v>
      </c>
      <c r="L10" s="9" t="s">
        <v>9</v>
      </c>
      <c r="M10" s="9" t="s">
        <v>10</v>
      </c>
      <c r="O10" s="2" t="s">
        <v>5</v>
      </c>
      <c r="P10" s="2" t="s">
        <v>9</v>
      </c>
      <c r="Q10" s="2" t="s">
        <v>10</v>
      </c>
    </row>
    <row r="11" spans="1:17" x14ac:dyDescent="0.25">
      <c r="A11" s="10">
        <v>0</v>
      </c>
      <c r="B11" s="11" t="s">
        <v>11</v>
      </c>
      <c r="C11" s="11" t="s">
        <v>5</v>
      </c>
      <c r="F11" s="10">
        <v>0</v>
      </c>
      <c r="G11" s="11" t="s">
        <v>11</v>
      </c>
      <c r="H11" s="11" t="s">
        <v>5</v>
      </c>
      <c r="K11" s="10">
        <v>0.7</v>
      </c>
      <c r="L11" s="11" t="s">
        <v>11</v>
      </c>
      <c r="M11" s="11" t="s">
        <v>5</v>
      </c>
      <c r="O11" s="4">
        <f>K11+F11+A11</f>
        <v>0.7</v>
      </c>
      <c r="P11" s="3" t="s">
        <v>11</v>
      </c>
      <c r="Q11" s="3" t="s">
        <v>5</v>
      </c>
    </row>
    <row r="12" spans="1:17" x14ac:dyDescent="0.25">
      <c r="A12" s="10">
        <f>0.216+0.17+1.5-0.13</f>
        <v>1.7560000000000002</v>
      </c>
      <c r="B12" s="11" t="s">
        <v>12</v>
      </c>
      <c r="C12" s="11" t="s">
        <v>5</v>
      </c>
      <c r="F12" s="10">
        <f>0.066+0.11+0.16+0.18</f>
        <v>0.51600000000000001</v>
      </c>
      <c r="G12" s="11" t="s">
        <v>12</v>
      </c>
      <c r="H12" s="11" t="s">
        <v>5</v>
      </c>
      <c r="K12" s="10">
        <f>37.833-0.696+4.87+71.81+0.11-7.19</f>
        <v>106.73700000000001</v>
      </c>
      <c r="L12" s="11" t="s">
        <v>12</v>
      </c>
      <c r="M12" s="11" t="s">
        <v>5</v>
      </c>
      <c r="O12" s="4">
        <f>K12+F12+A12</f>
        <v>109.00900000000001</v>
      </c>
      <c r="P12" s="3" t="s">
        <v>12</v>
      </c>
      <c r="Q12" s="3" t="s">
        <v>5</v>
      </c>
    </row>
    <row r="13" spans="1:17" x14ac:dyDescent="0.25">
      <c r="A13" s="12"/>
      <c r="B13" s="12" t="s">
        <v>5</v>
      </c>
      <c r="C13" s="12" t="s">
        <v>5</v>
      </c>
      <c r="F13" s="12"/>
      <c r="G13" s="12" t="s">
        <v>5</v>
      </c>
      <c r="H13" s="12" t="s">
        <v>5</v>
      </c>
      <c r="K13" s="12"/>
      <c r="L13" s="12" t="s">
        <v>5</v>
      </c>
      <c r="M13" s="12" t="s">
        <v>5</v>
      </c>
      <c r="O13" s="5" t="s">
        <v>5</v>
      </c>
      <c r="P13" s="5" t="s">
        <v>5</v>
      </c>
      <c r="Q13" s="5" t="s">
        <v>5</v>
      </c>
    </row>
    <row r="14" spans="1:17" x14ac:dyDescent="0.25">
      <c r="A14" s="9" t="s">
        <v>5</v>
      </c>
      <c r="B14" s="9" t="s">
        <v>13</v>
      </c>
      <c r="C14" s="9" t="s">
        <v>14</v>
      </c>
      <c r="F14" s="9" t="s">
        <v>5</v>
      </c>
      <c r="G14" s="9" t="s">
        <v>13</v>
      </c>
      <c r="H14" s="9" t="s">
        <v>14</v>
      </c>
      <c r="K14" s="9" t="s">
        <v>5</v>
      </c>
      <c r="L14" s="9" t="s">
        <v>13</v>
      </c>
      <c r="M14" s="9" t="s">
        <v>14</v>
      </c>
      <c r="O14" s="2" t="s">
        <v>5</v>
      </c>
      <c r="P14" s="2" t="s">
        <v>13</v>
      </c>
      <c r="Q14" s="2" t="s">
        <v>14</v>
      </c>
    </row>
    <row r="15" spans="1:17" x14ac:dyDescent="0.25">
      <c r="A15" s="10">
        <v>0</v>
      </c>
      <c r="B15" s="11" t="s">
        <v>15</v>
      </c>
      <c r="C15" s="11" t="s">
        <v>5</v>
      </c>
      <c r="F15" s="10">
        <v>0</v>
      </c>
      <c r="G15" s="11" t="s">
        <v>15</v>
      </c>
      <c r="H15" s="11" t="s">
        <v>5</v>
      </c>
      <c r="K15" s="10">
        <v>0</v>
      </c>
      <c r="L15" s="11" t="s">
        <v>15</v>
      </c>
      <c r="M15" s="11" t="s">
        <v>5</v>
      </c>
      <c r="O15" s="4">
        <f t="shared" ref="O15:O16" si="0">K15+F15+A15</f>
        <v>0</v>
      </c>
      <c r="P15" s="3" t="s">
        <v>15</v>
      </c>
      <c r="Q15" s="3" t="s">
        <v>5</v>
      </c>
    </row>
    <row r="16" spans="1:17" x14ac:dyDescent="0.25">
      <c r="A16" s="10">
        <v>0</v>
      </c>
      <c r="B16" s="11" t="s">
        <v>16</v>
      </c>
      <c r="C16" s="11" t="s">
        <v>5</v>
      </c>
      <c r="F16" s="10">
        <v>0</v>
      </c>
      <c r="G16" s="11" t="s">
        <v>16</v>
      </c>
      <c r="H16" s="11" t="s">
        <v>5</v>
      </c>
      <c r="K16" s="10">
        <v>0</v>
      </c>
      <c r="L16" s="11" t="s">
        <v>16</v>
      </c>
      <c r="M16" s="11" t="s">
        <v>5</v>
      </c>
      <c r="O16" s="4">
        <f t="shared" si="0"/>
        <v>0</v>
      </c>
      <c r="P16" s="3" t="s">
        <v>16</v>
      </c>
      <c r="Q16" s="3" t="s">
        <v>5</v>
      </c>
    </row>
    <row r="17" spans="1:17" x14ac:dyDescent="0.25">
      <c r="A17" s="12" t="s">
        <v>5</v>
      </c>
      <c r="B17" s="12" t="s">
        <v>5</v>
      </c>
      <c r="C17" s="12" t="s">
        <v>5</v>
      </c>
      <c r="F17" s="12" t="s">
        <v>5</v>
      </c>
      <c r="G17" s="12" t="s">
        <v>5</v>
      </c>
      <c r="H17" s="12" t="s">
        <v>5</v>
      </c>
      <c r="K17" s="12" t="s">
        <v>5</v>
      </c>
      <c r="L17" s="12" t="s">
        <v>5</v>
      </c>
      <c r="M17" s="12" t="s">
        <v>5</v>
      </c>
      <c r="O17" s="5" t="s">
        <v>5</v>
      </c>
      <c r="P17" s="5" t="s">
        <v>5</v>
      </c>
      <c r="Q17" s="5" t="s">
        <v>5</v>
      </c>
    </row>
    <row r="18" spans="1:17" x14ac:dyDescent="0.25">
      <c r="A18" s="9" t="s">
        <v>5</v>
      </c>
      <c r="B18" s="9" t="s">
        <v>17</v>
      </c>
      <c r="C18" s="9" t="s">
        <v>18</v>
      </c>
      <c r="F18" s="9" t="s">
        <v>5</v>
      </c>
      <c r="G18" s="9" t="s">
        <v>17</v>
      </c>
      <c r="H18" s="9" t="s">
        <v>18</v>
      </c>
      <c r="K18" s="9" t="s">
        <v>5</v>
      </c>
      <c r="L18" s="9" t="s">
        <v>17</v>
      </c>
      <c r="M18" s="9" t="s">
        <v>18</v>
      </c>
      <c r="O18" s="2" t="s">
        <v>5</v>
      </c>
      <c r="P18" s="2" t="s">
        <v>17</v>
      </c>
      <c r="Q18" s="2" t="s">
        <v>18</v>
      </c>
    </row>
    <row r="19" spans="1:17" ht="22.5" x14ac:dyDescent="0.25">
      <c r="A19" s="11" t="s">
        <v>5</v>
      </c>
      <c r="B19" s="11" t="s">
        <v>19</v>
      </c>
      <c r="C19" s="11" t="s">
        <v>5</v>
      </c>
      <c r="F19" s="11" t="s">
        <v>5</v>
      </c>
      <c r="G19" s="11" t="s">
        <v>19</v>
      </c>
      <c r="H19" s="11" t="s">
        <v>5</v>
      </c>
      <c r="K19" s="11" t="s">
        <v>5</v>
      </c>
      <c r="L19" s="11" t="s">
        <v>19</v>
      </c>
      <c r="M19" s="11" t="s">
        <v>5</v>
      </c>
      <c r="O19" s="3" t="s">
        <v>5</v>
      </c>
      <c r="P19" s="3" t="s">
        <v>19</v>
      </c>
      <c r="Q19" s="3" t="s">
        <v>5</v>
      </c>
    </row>
    <row r="20" spans="1:17" x14ac:dyDescent="0.25">
      <c r="A20" s="10">
        <v>0</v>
      </c>
      <c r="B20" s="11" t="s">
        <v>20</v>
      </c>
      <c r="C20" s="11" t="s">
        <v>5</v>
      </c>
      <c r="F20" s="10">
        <v>0</v>
      </c>
      <c r="G20" s="11" t="s">
        <v>20</v>
      </c>
      <c r="H20" s="11" t="s">
        <v>5</v>
      </c>
      <c r="K20" s="10">
        <v>0</v>
      </c>
      <c r="L20" s="11" t="s">
        <v>20</v>
      </c>
      <c r="M20" s="11" t="s">
        <v>5</v>
      </c>
      <c r="O20" s="4">
        <f t="shared" ref="O20:O22" si="1">K20+F20+A20</f>
        <v>0</v>
      </c>
      <c r="P20" s="3" t="s">
        <v>20</v>
      </c>
      <c r="Q20" s="3" t="s">
        <v>5</v>
      </c>
    </row>
    <row r="21" spans="1:17" x14ac:dyDescent="0.25">
      <c r="A21" s="10">
        <v>0</v>
      </c>
      <c r="B21" s="11" t="s">
        <v>21</v>
      </c>
      <c r="C21" s="11" t="s">
        <v>5</v>
      </c>
      <c r="F21" s="10">
        <v>0</v>
      </c>
      <c r="G21" s="11" t="s">
        <v>21</v>
      </c>
      <c r="H21" s="11" t="s">
        <v>5</v>
      </c>
      <c r="K21" s="10">
        <v>0</v>
      </c>
      <c r="L21" s="11" t="s">
        <v>21</v>
      </c>
      <c r="M21" s="11" t="s">
        <v>5</v>
      </c>
      <c r="O21" s="4">
        <f t="shared" si="1"/>
        <v>0</v>
      </c>
      <c r="P21" s="3" t="s">
        <v>21</v>
      </c>
      <c r="Q21" s="3" t="s">
        <v>5</v>
      </c>
    </row>
    <row r="22" spans="1:17" x14ac:dyDescent="0.25">
      <c r="A22" s="10">
        <v>0</v>
      </c>
      <c r="B22" s="11" t="s">
        <v>22</v>
      </c>
      <c r="C22" s="11" t="s">
        <v>5</v>
      </c>
      <c r="F22" s="10">
        <v>0</v>
      </c>
      <c r="G22" s="11" t="s">
        <v>22</v>
      </c>
      <c r="H22" s="11" t="s">
        <v>5</v>
      </c>
      <c r="K22" s="10">
        <v>0</v>
      </c>
      <c r="L22" s="11" t="s">
        <v>22</v>
      </c>
      <c r="M22" s="11" t="s">
        <v>5</v>
      </c>
      <c r="O22" s="4">
        <f t="shared" si="1"/>
        <v>0</v>
      </c>
      <c r="P22" s="3" t="s">
        <v>22</v>
      </c>
      <c r="Q22" s="3" t="s">
        <v>5</v>
      </c>
    </row>
    <row r="23" spans="1:17" x14ac:dyDescent="0.25">
      <c r="A23" s="12" t="s">
        <v>5</v>
      </c>
      <c r="B23" s="12" t="s">
        <v>5</v>
      </c>
      <c r="C23" s="12" t="s">
        <v>5</v>
      </c>
      <c r="F23" s="12" t="s">
        <v>5</v>
      </c>
      <c r="G23" s="12" t="s">
        <v>5</v>
      </c>
      <c r="H23" s="12" t="s">
        <v>5</v>
      </c>
      <c r="K23" s="12" t="s">
        <v>5</v>
      </c>
      <c r="L23" s="12" t="s">
        <v>5</v>
      </c>
      <c r="M23" s="12" t="s">
        <v>5</v>
      </c>
      <c r="O23" s="5" t="s">
        <v>5</v>
      </c>
      <c r="P23" s="5" t="s">
        <v>5</v>
      </c>
      <c r="Q23" s="5" t="s">
        <v>5</v>
      </c>
    </row>
    <row r="24" spans="1:17" x14ac:dyDescent="0.25">
      <c r="A24" s="9" t="s">
        <v>5</v>
      </c>
      <c r="B24" s="9" t="s">
        <v>23</v>
      </c>
      <c r="C24" s="9" t="s">
        <v>24</v>
      </c>
      <c r="F24" s="9" t="s">
        <v>5</v>
      </c>
      <c r="G24" s="9" t="s">
        <v>23</v>
      </c>
      <c r="H24" s="9" t="s">
        <v>24</v>
      </c>
      <c r="K24" s="9" t="s">
        <v>5</v>
      </c>
      <c r="L24" s="9" t="s">
        <v>23</v>
      </c>
      <c r="M24" s="9" t="s">
        <v>24</v>
      </c>
      <c r="O24" s="2" t="s">
        <v>5</v>
      </c>
      <c r="P24" s="2" t="s">
        <v>23</v>
      </c>
      <c r="Q24" s="2" t="s">
        <v>24</v>
      </c>
    </row>
    <row r="25" spans="1:17" ht="22.5" x14ac:dyDescent="0.25">
      <c r="A25" s="10">
        <v>0</v>
      </c>
      <c r="B25" s="11" t="s">
        <v>25</v>
      </c>
      <c r="C25" s="11" t="s">
        <v>5</v>
      </c>
      <c r="F25" s="10">
        <v>0</v>
      </c>
      <c r="G25" s="11" t="s">
        <v>25</v>
      </c>
      <c r="H25" s="11" t="s">
        <v>5</v>
      </c>
      <c r="K25" s="10">
        <f>53.81+25.75</f>
        <v>79.56</v>
      </c>
      <c r="L25" s="11" t="s">
        <v>25</v>
      </c>
      <c r="M25" s="11" t="s">
        <v>5</v>
      </c>
      <c r="O25" s="4">
        <f t="shared" ref="O25:O28" si="2">K25+F25+A25</f>
        <v>79.56</v>
      </c>
      <c r="P25" s="3" t="s">
        <v>25</v>
      </c>
      <c r="Q25" s="3" t="s">
        <v>5</v>
      </c>
    </row>
    <row r="26" spans="1:17" ht="22.5" x14ac:dyDescent="0.25">
      <c r="A26" s="10">
        <v>0</v>
      </c>
      <c r="B26" s="11" t="s">
        <v>26</v>
      </c>
      <c r="C26" s="11" t="s">
        <v>5</v>
      </c>
      <c r="F26" s="10">
        <v>0</v>
      </c>
      <c r="G26" s="11" t="s">
        <v>26</v>
      </c>
      <c r="H26" s="11" t="s">
        <v>5</v>
      </c>
      <c r="K26" s="10">
        <f>113.66-25.75</f>
        <v>87.91</v>
      </c>
      <c r="L26" s="11" t="s">
        <v>26</v>
      </c>
      <c r="M26" s="11" t="s">
        <v>5</v>
      </c>
      <c r="O26" s="4">
        <f t="shared" si="2"/>
        <v>87.91</v>
      </c>
      <c r="P26" s="3" t="s">
        <v>26</v>
      </c>
      <c r="Q26" s="3" t="s">
        <v>5</v>
      </c>
    </row>
    <row r="27" spans="1:17" ht="22.5" x14ac:dyDescent="0.25">
      <c r="A27" s="10">
        <v>0</v>
      </c>
      <c r="B27" s="11" t="s">
        <v>27</v>
      </c>
      <c r="C27" s="11" t="s">
        <v>5</v>
      </c>
      <c r="F27" s="10">
        <v>0</v>
      </c>
      <c r="G27" s="11" t="s">
        <v>27</v>
      </c>
      <c r="H27" s="11" t="s">
        <v>5</v>
      </c>
      <c r="K27" s="10">
        <v>0</v>
      </c>
      <c r="L27" s="11" t="s">
        <v>27</v>
      </c>
      <c r="M27" s="11" t="s">
        <v>5</v>
      </c>
      <c r="O27" s="4">
        <f t="shared" si="2"/>
        <v>0</v>
      </c>
      <c r="P27" s="3" t="s">
        <v>27</v>
      </c>
      <c r="Q27" s="3" t="s">
        <v>5</v>
      </c>
    </row>
    <row r="28" spans="1:17" x14ac:dyDescent="0.25">
      <c r="A28" s="10">
        <v>0</v>
      </c>
      <c r="B28" s="11" t="s">
        <v>28</v>
      </c>
      <c r="C28" s="11" t="s">
        <v>5</v>
      </c>
      <c r="F28" s="10">
        <v>0</v>
      </c>
      <c r="G28" s="11" t="s">
        <v>28</v>
      </c>
      <c r="H28" s="11" t="s">
        <v>5</v>
      </c>
      <c r="K28" s="10">
        <v>0</v>
      </c>
      <c r="L28" s="11" t="s">
        <v>28</v>
      </c>
      <c r="M28" s="11" t="s">
        <v>5</v>
      </c>
      <c r="O28" s="4">
        <f t="shared" si="2"/>
        <v>0</v>
      </c>
      <c r="P28" s="3" t="s">
        <v>28</v>
      </c>
      <c r="Q28" s="3" t="s">
        <v>5</v>
      </c>
    </row>
    <row r="29" spans="1:17" x14ac:dyDescent="0.25">
      <c r="A29" s="10">
        <f>0.06+0.121+0.07+0.19</f>
        <v>0.441</v>
      </c>
      <c r="B29" s="11" t="s">
        <v>29</v>
      </c>
      <c r="C29" s="11" t="s">
        <v>5</v>
      </c>
      <c r="F29" s="10">
        <f>0.01+0.006</f>
        <v>1.6E-2</v>
      </c>
      <c r="G29" s="11" t="s">
        <v>29</v>
      </c>
      <c r="H29" s="11" t="s">
        <v>5</v>
      </c>
      <c r="K29" s="10">
        <f>0.638+0.805+0.21+0.53</f>
        <v>2.1829999999999998</v>
      </c>
      <c r="L29" s="11" t="s">
        <v>29</v>
      </c>
      <c r="M29" s="11" t="s">
        <v>5</v>
      </c>
      <c r="O29" s="4">
        <f>K29+F29+A29</f>
        <v>2.6399999999999997</v>
      </c>
      <c r="P29" s="3" t="s">
        <v>29</v>
      </c>
      <c r="Q29" s="3" t="s">
        <v>5</v>
      </c>
    </row>
    <row r="30" spans="1:17" x14ac:dyDescent="0.25">
      <c r="A30" s="10">
        <f>0.35+0.369+0.33+0.38</f>
        <v>1.4289999999999998</v>
      </c>
      <c r="B30" s="11" t="s">
        <v>30</v>
      </c>
      <c r="C30" s="11" t="s">
        <v>5</v>
      </c>
      <c r="F30" s="10">
        <f>0.043+0.045+0.04+0.04</f>
        <v>0.16800000000000001</v>
      </c>
      <c r="G30" s="11" t="s">
        <v>30</v>
      </c>
      <c r="H30" s="11" t="s">
        <v>5</v>
      </c>
      <c r="K30" s="10">
        <f>23.549+23.215+18.97+21.57+0.09</f>
        <v>87.394000000000005</v>
      </c>
      <c r="L30" s="11" t="s">
        <v>30</v>
      </c>
      <c r="M30" s="11" t="s">
        <v>5</v>
      </c>
      <c r="O30" s="4">
        <f>K30+F30+A30</f>
        <v>88.991000000000014</v>
      </c>
      <c r="P30" s="3" t="s">
        <v>30</v>
      </c>
      <c r="Q30" s="3" t="s">
        <v>5</v>
      </c>
    </row>
    <row r="31" spans="1:17" ht="22.5" x14ac:dyDescent="0.25">
      <c r="A31" s="10">
        <v>0</v>
      </c>
      <c r="B31" s="11" t="s">
        <v>31</v>
      </c>
      <c r="C31" s="11" t="s">
        <v>5</v>
      </c>
      <c r="F31" s="10">
        <v>0</v>
      </c>
      <c r="G31" s="11" t="s">
        <v>31</v>
      </c>
      <c r="H31" s="11" t="s">
        <v>5</v>
      </c>
      <c r="K31" s="10">
        <v>0</v>
      </c>
      <c r="L31" s="11" t="s">
        <v>31</v>
      </c>
      <c r="M31" s="11" t="s">
        <v>5</v>
      </c>
      <c r="O31" s="4">
        <f>K31+F31+A31</f>
        <v>0</v>
      </c>
      <c r="P31" s="3" t="s">
        <v>31</v>
      </c>
      <c r="Q31" s="3" t="s">
        <v>5</v>
      </c>
    </row>
    <row r="32" spans="1:17" x14ac:dyDescent="0.25">
      <c r="A32" s="10">
        <f>0.02623+0.029+0.05+0.05</f>
        <v>0.15523000000000001</v>
      </c>
      <c r="B32" s="11" t="s">
        <v>32</v>
      </c>
      <c r="C32" s="11" t="s">
        <v>5</v>
      </c>
      <c r="F32" s="10">
        <f>0.0169+0.017+0.02+0.01</f>
        <v>6.3899999999999998E-2</v>
      </c>
      <c r="G32" s="11" t="s">
        <v>32</v>
      </c>
      <c r="H32" s="11" t="s">
        <v>5</v>
      </c>
      <c r="K32" s="10">
        <f>5.085+5.266+6.23+6.65</f>
        <v>23.231000000000002</v>
      </c>
      <c r="L32" s="11" t="s">
        <v>32</v>
      </c>
      <c r="M32" s="11" t="s">
        <v>5</v>
      </c>
      <c r="O32" s="4">
        <f>K32+F32+A32</f>
        <v>23.450130000000001</v>
      </c>
      <c r="P32" s="3" t="s">
        <v>32</v>
      </c>
      <c r="Q32" s="3" t="s">
        <v>5</v>
      </c>
    </row>
    <row r="33" spans="1:17" x14ac:dyDescent="0.25">
      <c r="A33" s="10">
        <v>0</v>
      </c>
      <c r="B33" s="11" t="s">
        <v>33</v>
      </c>
      <c r="C33" s="11" t="s">
        <v>5</v>
      </c>
      <c r="F33" s="10">
        <v>0</v>
      </c>
      <c r="G33" s="11" t="s">
        <v>33</v>
      </c>
      <c r="H33" s="11" t="s">
        <v>5</v>
      </c>
      <c r="K33" s="10">
        <v>0</v>
      </c>
      <c r="L33" s="11" t="s">
        <v>33</v>
      </c>
      <c r="M33" s="11" t="s">
        <v>5</v>
      </c>
      <c r="O33" s="4">
        <f>K33+F33+A33</f>
        <v>0</v>
      </c>
      <c r="P33" s="3" t="s">
        <v>33</v>
      </c>
      <c r="Q33" s="3" t="s">
        <v>5</v>
      </c>
    </row>
    <row r="34" spans="1:17" x14ac:dyDescent="0.25">
      <c r="A34" s="12" t="s">
        <v>5</v>
      </c>
      <c r="B34" s="12" t="s">
        <v>5</v>
      </c>
      <c r="C34" s="12" t="s">
        <v>5</v>
      </c>
      <c r="F34" s="12" t="s">
        <v>5</v>
      </c>
      <c r="G34" s="12" t="s">
        <v>5</v>
      </c>
      <c r="H34" s="12" t="s">
        <v>5</v>
      </c>
      <c r="K34" s="12" t="s">
        <v>5</v>
      </c>
      <c r="L34" s="12" t="s">
        <v>5</v>
      </c>
      <c r="M34" s="12" t="s">
        <v>5</v>
      </c>
      <c r="O34" s="5" t="s">
        <v>5</v>
      </c>
      <c r="P34" s="5" t="s">
        <v>5</v>
      </c>
      <c r="Q34" s="5" t="s">
        <v>5</v>
      </c>
    </row>
    <row r="35" spans="1:17" x14ac:dyDescent="0.25">
      <c r="A35" s="9" t="s">
        <v>5</v>
      </c>
      <c r="B35" s="9" t="s">
        <v>34</v>
      </c>
      <c r="C35" s="9" t="s">
        <v>35</v>
      </c>
      <c r="F35" s="9" t="s">
        <v>5</v>
      </c>
      <c r="G35" s="9" t="s">
        <v>34</v>
      </c>
      <c r="H35" s="9" t="s">
        <v>35</v>
      </c>
      <c r="K35" s="9" t="s">
        <v>5</v>
      </c>
      <c r="L35" s="9" t="s">
        <v>34</v>
      </c>
      <c r="M35" s="9" t="s">
        <v>35</v>
      </c>
      <c r="O35" s="2" t="s">
        <v>5</v>
      </c>
      <c r="P35" s="2" t="s">
        <v>34</v>
      </c>
      <c r="Q35" s="2" t="s">
        <v>35</v>
      </c>
    </row>
    <row r="36" spans="1:17" x14ac:dyDescent="0.25">
      <c r="A36" s="10">
        <v>0</v>
      </c>
      <c r="B36" s="11" t="s">
        <v>36</v>
      </c>
      <c r="C36" s="11" t="s">
        <v>5</v>
      </c>
      <c r="F36" s="10">
        <v>0</v>
      </c>
      <c r="G36" s="11" t="s">
        <v>36</v>
      </c>
      <c r="H36" s="11" t="s">
        <v>5</v>
      </c>
      <c r="K36" s="10">
        <v>0</v>
      </c>
      <c r="L36" s="11" t="s">
        <v>36</v>
      </c>
      <c r="M36" s="11" t="s">
        <v>5</v>
      </c>
      <c r="O36" s="4">
        <f>K36+F36+A36</f>
        <v>0</v>
      </c>
      <c r="P36" s="3" t="s">
        <v>36</v>
      </c>
      <c r="Q36" s="3" t="s">
        <v>5</v>
      </c>
    </row>
    <row r="37" spans="1:17" x14ac:dyDescent="0.25">
      <c r="A37" s="10">
        <v>0</v>
      </c>
      <c r="B37" s="11" t="s">
        <v>37</v>
      </c>
      <c r="C37" s="11" t="s">
        <v>5</v>
      </c>
      <c r="F37" s="10">
        <v>0</v>
      </c>
      <c r="G37" s="11" t="s">
        <v>37</v>
      </c>
      <c r="H37" s="11" t="s">
        <v>5</v>
      </c>
      <c r="K37" s="10">
        <v>0</v>
      </c>
      <c r="L37" s="11" t="s">
        <v>37</v>
      </c>
      <c r="M37" s="11" t="s">
        <v>5</v>
      </c>
      <c r="O37" s="4">
        <f>K37+F37+A37</f>
        <v>0</v>
      </c>
      <c r="P37" s="3" t="s">
        <v>37</v>
      </c>
      <c r="Q37" s="3" t="s">
        <v>5</v>
      </c>
    </row>
    <row r="38" spans="1:17" x14ac:dyDescent="0.25">
      <c r="A38" s="12" t="s">
        <v>5</v>
      </c>
      <c r="B38" s="12" t="s">
        <v>5</v>
      </c>
      <c r="C38" s="12" t="s">
        <v>5</v>
      </c>
      <c r="F38" s="12" t="s">
        <v>5</v>
      </c>
      <c r="G38" s="12" t="s">
        <v>5</v>
      </c>
      <c r="H38" s="12" t="s">
        <v>5</v>
      </c>
      <c r="K38" s="12" t="s">
        <v>5</v>
      </c>
      <c r="L38" s="12" t="s">
        <v>5</v>
      </c>
      <c r="M38" s="12" t="s">
        <v>5</v>
      </c>
      <c r="O38" s="5" t="s">
        <v>5</v>
      </c>
      <c r="P38" s="5" t="s">
        <v>5</v>
      </c>
      <c r="Q38" s="5" t="s">
        <v>5</v>
      </c>
    </row>
    <row r="39" spans="1:17" x14ac:dyDescent="0.25">
      <c r="A39" s="13">
        <f>SUM(A11:A37)</f>
        <v>3.7812299999999999</v>
      </c>
      <c r="B39" s="9" t="s">
        <v>38</v>
      </c>
      <c r="C39" s="9" t="s">
        <v>39</v>
      </c>
      <c r="F39" s="13">
        <f>SUM(F11:F37)</f>
        <v>0.76390000000000002</v>
      </c>
      <c r="G39" s="9" t="s">
        <v>38</v>
      </c>
      <c r="H39" s="9" t="s">
        <v>39</v>
      </c>
      <c r="K39" s="13">
        <f>SUM(K11:K37)</f>
        <v>387.71500000000003</v>
      </c>
      <c r="L39" s="9" t="s">
        <v>38</v>
      </c>
      <c r="M39" s="9" t="s">
        <v>39</v>
      </c>
      <c r="O39" s="14">
        <f>K39+F39+A39</f>
        <v>392.26013</v>
      </c>
      <c r="P39" s="2" t="s">
        <v>38</v>
      </c>
      <c r="Q39" s="2" t="s">
        <v>39</v>
      </c>
    </row>
    <row r="40" spans="1:17" x14ac:dyDescent="0.25">
      <c r="A40" s="12" t="s">
        <v>5</v>
      </c>
      <c r="B40" s="12" t="s">
        <v>5</v>
      </c>
      <c r="C40" s="12" t="s">
        <v>5</v>
      </c>
      <c r="F40" s="12" t="s">
        <v>5</v>
      </c>
      <c r="G40" s="12" t="s">
        <v>5</v>
      </c>
      <c r="H40" s="12" t="s">
        <v>5</v>
      </c>
      <c r="K40" s="12" t="s">
        <v>5</v>
      </c>
      <c r="L40" s="12" t="s">
        <v>5</v>
      </c>
      <c r="M40" s="12" t="s">
        <v>5</v>
      </c>
      <c r="O40" s="5" t="s">
        <v>5</v>
      </c>
      <c r="P40" s="5" t="s">
        <v>5</v>
      </c>
      <c r="Q40" s="5" t="s">
        <v>5</v>
      </c>
    </row>
    <row r="41" spans="1:17" x14ac:dyDescent="0.25">
      <c r="A41" s="9" t="s">
        <v>5</v>
      </c>
      <c r="B41" s="9" t="s">
        <v>40</v>
      </c>
      <c r="C41" s="9" t="s">
        <v>41</v>
      </c>
      <c r="F41" s="9" t="s">
        <v>5</v>
      </c>
      <c r="G41" s="9" t="s">
        <v>40</v>
      </c>
      <c r="H41" s="9" t="s">
        <v>41</v>
      </c>
      <c r="K41" s="9" t="s">
        <v>5</v>
      </c>
      <c r="L41" s="9" t="s">
        <v>40</v>
      </c>
      <c r="M41" s="9" t="s">
        <v>41</v>
      </c>
      <c r="O41" s="2" t="s">
        <v>5</v>
      </c>
      <c r="P41" s="2" t="s">
        <v>40</v>
      </c>
      <c r="Q41" s="2" t="s">
        <v>41</v>
      </c>
    </row>
    <row r="42" spans="1:17" x14ac:dyDescent="0.25">
      <c r="A42" s="11" t="s">
        <v>5</v>
      </c>
      <c r="B42" s="11" t="s">
        <v>42</v>
      </c>
      <c r="C42" s="11" t="s">
        <v>5</v>
      </c>
      <c r="F42" s="11" t="s">
        <v>5</v>
      </c>
      <c r="G42" s="11" t="s">
        <v>42</v>
      </c>
      <c r="H42" s="11" t="s">
        <v>5</v>
      </c>
      <c r="K42" s="11" t="s">
        <v>5</v>
      </c>
      <c r="L42" s="11" t="s">
        <v>42</v>
      </c>
      <c r="M42" s="11" t="s">
        <v>5</v>
      </c>
      <c r="O42" s="3" t="s">
        <v>5</v>
      </c>
      <c r="P42" s="3" t="s">
        <v>42</v>
      </c>
      <c r="Q42" s="3" t="s">
        <v>5</v>
      </c>
    </row>
    <row r="43" spans="1:17" ht="22.5" x14ac:dyDescent="0.25">
      <c r="A43" s="10">
        <v>0.06</v>
      </c>
      <c r="B43" s="11" t="s">
        <v>43</v>
      </c>
      <c r="C43" s="11" t="s">
        <v>5</v>
      </c>
      <c r="F43" s="10">
        <v>0.02</v>
      </c>
      <c r="G43" s="11" t="s">
        <v>43</v>
      </c>
      <c r="H43" s="11" t="s">
        <v>5</v>
      </c>
      <c r="K43" s="10">
        <v>0.13</v>
      </c>
      <c r="L43" s="11" t="s">
        <v>43</v>
      </c>
      <c r="M43" s="11" t="s">
        <v>5</v>
      </c>
      <c r="O43" s="10">
        <v>0.12</v>
      </c>
      <c r="P43" s="3" t="s">
        <v>43</v>
      </c>
      <c r="Q43" s="3" t="s">
        <v>5</v>
      </c>
    </row>
    <row r="44" spans="1:17" x14ac:dyDescent="0.25">
      <c r="A44" s="11"/>
      <c r="B44" s="11" t="s">
        <v>44</v>
      </c>
      <c r="C44" s="11" t="s">
        <v>5</v>
      </c>
      <c r="F44" s="11" t="s">
        <v>5</v>
      </c>
      <c r="G44" s="11" t="s">
        <v>44</v>
      </c>
      <c r="H44" s="11" t="s">
        <v>5</v>
      </c>
      <c r="K44" s="11" t="s">
        <v>5</v>
      </c>
      <c r="L44" s="11" t="s">
        <v>44</v>
      </c>
      <c r="M44" s="11" t="s">
        <v>5</v>
      </c>
      <c r="O44" s="11" t="s">
        <v>5</v>
      </c>
      <c r="P44" s="3" t="s">
        <v>44</v>
      </c>
      <c r="Q44" s="3" t="s">
        <v>5</v>
      </c>
    </row>
    <row r="45" spans="1:17" x14ac:dyDescent="0.25">
      <c r="A45" s="10">
        <v>0.09</v>
      </c>
      <c r="B45" s="11" t="s">
        <v>45</v>
      </c>
      <c r="C45" s="11" t="s">
        <v>5</v>
      </c>
      <c r="F45" s="10">
        <v>0.08</v>
      </c>
      <c r="G45" s="11" t="s">
        <v>45</v>
      </c>
      <c r="H45" s="11" t="s">
        <v>5</v>
      </c>
      <c r="K45" s="10">
        <v>0.17</v>
      </c>
      <c r="L45" s="11" t="s">
        <v>45</v>
      </c>
      <c r="M45" s="11" t="s">
        <v>5</v>
      </c>
      <c r="O45" s="10">
        <v>0.17</v>
      </c>
      <c r="P45" s="3" t="s">
        <v>45</v>
      </c>
      <c r="Q45" s="3" t="s">
        <v>5</v>
      </c>
    </row>
    <row r="46" spans="1:17" x14ac:dyDescent="0.25">
      <c r="A46" s="12" t="s">
        <v>5</v>
      </c>
      <c r="B46" s="12" t="s">
        <v>5</v>
      </c>
      <c r="C46" s="12" t="s">
        <v>5</v>
      </c>
      <c r="F46" s="12" t="s">
        <v>5</v>
      </c>
      <c r="G46" s="12" t="s">
        <v>5</v>
      </c>
      <c r="H46" s="12" t="s">
        <v>5</v>
      </c>
      <c r="K46" s="12" t="s">
        <v>5</v>
      </c>
      <c r="L46" s="12" t="s">
        <v>5</v>
      </c>
      <c r="M46" s="12" t="s">
        <v>5</v>
      </c>
      <c r="O46" s="5" t="s">
        <v>5</v>
      </c>
      <c r="P46" s="5" t="s">
        <v>5</v>
      </c>
      <c r="Q46" s="5" t="s">
        <v>5</v>
      </c>
    </row>
    <row r="47" spans="1:17" x14ac:dyDescent="0.25">
      <c r="A47" s="13">
        <v>3640.87</v>
      </c>
      <c r="B47" s="9" t="s">
        <v>46</v>
      </c>
      <c r="C47" s="9" t="s">
        <v>5</v>
      </c>
      <c r="F47" s="13">
        <v>1121.989</v>
      </c>
      <c r="G47" s="9" t="s">
        <v>46</v>
      </c>
      <c r="H47" s="9" t="s">
        <v>5</v>
      </c>
      <c r="K47" s="13">
        <v>221753.04500000001</v>
      </c>
      <c r="L47" s="9" t="s">
        <v>46</v>
      </c>
      <c r="M47" s="9" t="s">
        <v>5</v>
      </c>
      <c r="O47" s="15">
        <f>K47+F47+A47</f>
        <v>226515.90400000001</v>
      </c>
      <c r="P47" s="2" t="s">
        <v>46</v>
      </c>
      <c r="Q47" s="2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8"/>
  <sheetViews>
    <sheetView zoomScale="80" zoomScaleNormal="80" workbookViewId="0">
      <selection activeCell="D14" sqref="D14:D16"/>
    </sheetView>
  </sheetViews>
  <sheetFormatPr defaultRowHeight="15" x14ac:dyDescent="0.25"/>
  <cols>
    <col min="4" max="4" width="13" bestFit="1" customWidth="1"/>
    <col min="5" max="5" width="38" customWidth="1"/>
    <col min="6" max="6" width="45" customWidth="1"/>
    <col min="9" max="9" width="35" customWidth="1"/>
    <col min="10" max="10" width="40" customWidth="1"/>
  </cols>
  <sheetData>
    <row r="3" spans="4:10" x14ac:dyDescent="0.25">
      <c r="I3" s="7" t="s">
        <v>0</v>
      </c>
      <c r="J3" s="7" t="s">
        <v>1</v>
      </c>
    </row>
    <row r="4" spans="4:10" x14ac:dyDescent="0.25">
      <c r="I4" s="7" t="s">
        <v>2</v>
      </c>
      <c r="J4" s="7" t="s">
        <v>3</v>
      </c>
    </row>
    <row r="5" spans="4:10" x14ac:dyDescent="0.25">
      <c r="I5" s="7" t="s">
        <v>47</v>
      </c>
      <c r="J5" s="7" t="s">
        <v>5</v>
      </c>
    </row>
    <row r="6" spans="4:10" x14ac:dyDescent="0.25">
      <c r="I6" s="7" t="s">
        <v>6</v>
      </c>
      <c r="J6" s="20">
        <f>'נספח 1 '!Q7</f>
        <v>44560</v>
      </c>
    </row>
    <row r="8" spans="4:10" x14ac:dyDescent="0.25">
      <c r="D8" s="21">
        <f>'נספח 1 '!A8</f>
        <v>44560</v>
      </c>
      <c r="E8" s="1" t="s">
        <v>48</v>
      </c>
      <c r="F8" s="1" t="s">
        <v>49</v>
      </c>
    </row>
    <row r="9" spans="4:10" x14ac:dyDescent="0.25">
      <c r="D9" s="1" t="s">
        <v>8</v>
      </c>
      <c r="E9" s="1" t="s">
        <v>5</v>
      </c>
      <c r="F9" s="1" t="s">
        <v>5</v>
      </c>
    </row>
    <row r="10" spans="4:10" x14ac:dyDescent="0.25">
      <c r="D10" s="2" t="s">
        <v>5</v>
      </c>
      <c r="E10" s="2" t="s">
        <v>50</v>
      </c>
      <c r="F10" s="2" t="s">
        <v>51</v>
      </c>
    </row>
    <row r="11" spans="4:10" x14ac:dyDescent="0.25">
      <c r="D11" s="3" t="s">
        <v>5</v>
      </c>
      <c r="E11" s="3" t="s">
        <v>5</v>
      </c>
      <c r="F11" s="3" t="s">
        <v>52</v>
      </c>
    </row>
    <row r="12" spans="4:10" x14ac:dyDescent="0.25">
      <c r="D12" s="22">
        <v>0.69599999999999995</v>
      </c>
      <c r="E12" s="12" t="s">
        <v>111</v>
      </c>
      <c r="F12" s="5"/>
    </row>
    <row r="13" spans="4:10" x14ac:dyDescent="0.25">
      <c r="D13" s="3" t="s">
        <v>5</v>
      </c>
      <c r="E13" s="3" t="s">
        <v>5</v>
      </c>
      <c r="F13" s="3" t="s">
        <v>53</v>
      </c>
    </row>
    <row r="14" spans="4:10" x14ac:dyDescent="0.25">
      <c r="D14" s="8">
        <f>42.015+0.01+32.3+0.12-7.14</f>
        <v>67.304999999999993</v>
      </c>
      <c r="E14" s="12" t="s">
        <v>108</v>
      </c>
      <c r="F14" s="5" t="s">
        <v>5</v>
      </c>
    </row>
    <row r="15" spans="4:10" x14ac:dyDescent="0.25">
      <c r="D15" s="22">
        <v>0.22</v>
      </c>
      <c r="E15" s="12" t="s">
        <v>112</v>
      </c>
      <c r="F15" s="5"/>
    </row>
    <row r="16" spans="4:10" x14ac:dyDescent="0.25">
      <c r="D16" s="8">
        <f>0.325+41.16</f>
        <v>41.484999999999999</v>
      </c>
      <c r="E16" s="5" t="s">
        <v>54</v>
      </c>
      <c r="F16" s="5" t="s">
        <v>5</v>
      </c>
    </row>
    <row r="17" spans="2:6" x14ac:dyDescent="0.25">
      <c r="B17" s="18"/>
      <c r="C17" s="18"/>
      <c r="D17" s="6">
        <f>SUM(D13:D16)</f>
        <v>109.00999999999999</v>
      </c>
      <c r="E17" s="2" t="s">
        <v>5</v>
      </c>
      <c r="F17" s="2" t="s">
        <v>55</v>
      </c>
    </row>
    <row r="18" spans="2:6" x14ac:dyDescent="0.25">
      <c r="D18" s="5" t="s">
        <v>5</v>
      </c>
      <c r="E18" s="5" t="s">
        <v>5</v>
      </c>
      <c r="F18" s="5" t="s">
        <v>5</v>
      </c>
    </row>
    <row r="19" spans="2:6" x14ac:dyDescent="0.25">
      <c r="D19" s="2" t="s">
        <v>5</v>
      </c>
      <c r="E19" s="2" t="s">
        <v>5</v>
      </c>
      <c r="F19" s="2" t="s">
        <v>56</v>
      </c>
    </row>
    <row r="20" spans="2:6" x14ac:dyDescent="0.25">
      <c r="D20" s="3" t="s">
        <v>5</v>
      </c>
      <c r="E20" s="3" t="s">
        <v>5</v>
      </c>
      <c r="F20" s="3" t="s">
        <v>52</v>
      </c>
    </row>
    <row r="21" spans="2:6" x14ac:dyDescent="0.25">
      <c r="D21" s="3" t="s">
        <v>5</v>
      </c>
      <c r="E21" s="3" t="s">
        <v>5</v>
      </c>
      <c r="F21" s="3" t="s">
        <v>53</v>
      </c>
    </row>
    <row r="22" spans="2:6" x14ac:dyDescent="0.25">
      <c r="D22" s="8"/>
      <c r="E22" s="12"/>
      <c r="F22" s="5"/>
    </row>
    <row r="23" spans="2:6" x14ac:dyDescent="0.25">
      <c r="D23" s="6">
        <f>D22</f>
        <v>0</v>
      </c>
      <c r="E23" s="2" t="s">
        <v>5</v>
      </c>
      <c r="F23" s="2" t="s">
        <v>57</v>
      </c>
    </row>
    <row r="24" spans="2:6" x14ac:dyDescent="0.25">
      <c r="D24" s="5" t="s">
        <v>5</v>
      </c>
      <c r="E24" s="5" t="s">
        <v>5</v>
      </c>
      <c r="F24" s="5" t="s">
        <v>5</v>
      </c>
    </row>
    <row r="25" spans="2:6" x14ac:dyDescent="0.25">
      <c r="D25" s="2" t="s">
        <v>5</v>
      </c>
      <c r="E25" s="2" t="s">
        <v>58</v>
      </c>
      <c r="F25" s="2" t="s">
        <v>59</v>
      </c>
    </row>
    <row r="26" spans="2:6" x14ac:dyDescent="0.25">
      <c r="D26" s="6">
        <v>0</v>
      </c>
      <c r="E26" s="2" t="s">
        <v>60</v>
      </c>
      <c r="F26" s="2" t="s">
        <v>61</v>
      </c>
    </row>
    <row r="27" spans="2:6" x14ac:dyDescent="0.25">
      <c r="D27" s="5" t="s">
        <v>5</v>
      </c>
      <c r="E27" s="5" t="s">
        <v>5</v>
      </c>
      <c r="F27" s="5" t="s">
        <v>5</v>
      </c>
    </row>
    <row r="28" spans="2:6" x14ac:dyDescent="0.25">
      <c r="D28" s="2" t="s">
        <v>5</v>
      </c>
      <c r="E28" s="2" t="s">
        <v>5</v>
      </c>
      <c r="F28" s="2" t="s">
        <v>62</v>
      </c>
    </row>
    <row r="29" spans="2:6" x14ac:dyDescent="0.25">
      <c r="D29" s="6">
        <v>0</v>
      </c>
      <c r="E29" s="2" t="s">
        <v>5</v>
      </c>
      <c r="F29" s="2" t="s">
        <v>63</v>
      </c>
    </row>
    <row r="30" spans="2:6" x14ac:dyDescent="0.25">
      <c r="D30" s="5" t="s">
        <v>5</v>
      </c>
      <c r="E30" s="5" t="s">
        <v>5</v>
      </c>
      <c r="F30" s="5" t="s">
        <v>5</v>
      </c>
    </row>
    <row r="31" spans="2:6" x14ac:dyDescent="0.25">
      <c r="D31" s="2" t="s">
        <v>5</v>
      </c>
      <c r="E31" s="2" t="s">
        <v>5</v>
      </c>
      <c r="F31" s="2" t="s">
        <v>64</v>
      </c>
    </row>
    <row r="32" spans="2:6" x14ac:dyDescent="0.25">
      <c r="D32" s="6">
        <v>0</v>
      </c>
      <c r="E32" s="2" t="s">
        <v>5</v>
      </c>
      <c r="F32" s="2" t="s">
        <v>65</v>
      </c>
    </row>
    <row r="33" spans="4:6" x14ac:dyDescent="0.25">
      <c r="D33" s="5" t="s">
        <v>5</v>
      </c>
      <c r="E33" s="5" t="s">
        <v>5</v>
      </c>
      <c r="F33" s="5" t="s">
        <v>5</v>
      </c>
    </row>
    <row r="34" spans="4:6" x14ac:dyDescent="0.25">
      <c r="D34" s="2" t="s">
        <v>5</v>
      </c>
      <c r="E34" s="2" t="s">
        <v>5</v>
      </c>
      <c r="F34" s="2" t="s">
        <v>66</v>
      </c>
    </row>
    <row r="35" spans="4:6" x14ac:dyDescent="0.25">
      <c r="D35" s="6">
        <v>0</v>
      </c>
      <c r="E35" s="2" t="s">
        <v>5</v>
      </c>
      <c r="F35" s="2" t="s">
        <v>67</v>
      </c>
    </row>
    <row r="36" spans="4:6" x14ac:dyDescent="0.25">
      <c r="D36" s="5" t="s">
        <v>5</v>
      </c>
      <c r="E36" s="5" t="s">
        <v>5</v>
      </c>
      <c r="F36" s="5" t="s">
        <v>5</v>
      </c>
    </row>
    <row r="37" spans="4:6" x14ac:dyDescent="0.25">
      <c r="D37" s="6">
        <f>D23+D17</f>
        <v>109.00999999999999</v>
      </c>
      <c r="E37" s="2" t="s">
        <v>5</v>
      </c>
      <c r="F37" s="2" t="s">
        <v>68</v>
      </c>
    </row>
    <row r="38" spans="4:6" x14ac:dyDescent="0.25">
      <c r="D38" s="6">
        <f>'נספח 1 '!O47</f>
        <v>226515.90400000001</v>
      </c>
      <c r="E38" s="2" t="s">
        <v>5</v>
      </c>
      <c r="F38" s="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J82"/>
  <sheetViews>
    <sheetView topLeftCell="A4" zoomScale="85" zoomScaleNormal="85" workbookViewId="0">
      <selection activeCell="D24" sqref="D24"/>
    </sheetView>
  </sheetViews>
  <sheetFormatPr defaultRowHeight="15" x14ac:dyDescent="0.25"/>
  <cols>
    <col min="4" max="4" width="12" customWidth="1"/>
    <col min="5" max="5" width="41" customWidth="1"/>
    <col min="6" max="6" width="40" customWidth="1"/>
    <col min="9" max="9" width="35" customWidth="1"/>
    <col min="10" max="10" width="40" customWidth="1"/>
  </cols>
  <sheetData>
    <row r="3" spans="4:10" x14ac:dyDescent="0.25">
      <c r="I3" s="7" t="s">
        <v>0</v>
      </c>
      <c r="J3" s="7" t="s">
        <v>1</v>
      </c>
    </row>
    <row r="4" spans="4:10" x14ac:dyDescent="0.25">
      <c r="I4" s="7" t="s">
        <v>2</v>
      </c>
      <c r="J4" s="7" t="s">
        <v>3</v>
      </c>
    </row>
    <row r="5" spans="4:10" x14ac:dyDescent="0.25">
      <c r="I5" s="7" t="s">
        <v>69</v>
      </c>
      <c r="J5" s="7" t="s">
        <v>5</v>
      </c>
    </row>
    <row r="6" spans="4:10" x14ac:dyDescent="0.25">
      <c r="I6" s="7" t="s">
        <v>6</v>
      </c>
      <c r="J6" s="20">
        <f>'מצרפי נספח 2'!J6</f>
        <v>44560</v>
      </c>
    </row>
    <row r="8" spans="4:10" x14ac:dyDescent="0.25">
      <c r="D8" s="21">
        <f>'נספח 1 '!A8</f>
        <v>44560</v>
      </c>
      <c r="E8" s="1" t="s">
        <v>48</v>
      </c>
      <c r="F8" s="1" t="s">
        <v>70</v>
      </c>
    </row>
    <row r="9" spans="4:10" x14ac:dyDescent="0.25">
      <c r="D9" s="1" t="s">
        <v>8</v>
      </c>
      <c r="E9" s="1" t="s">
        <v>5</v>
      </c>
      <c r="F9" s="1" t="s">
        <v>5</v>
      </c>
    </row>
    <row r="10" spans="4:10" x14ac:dyDescent="0.25">
      <c r="D10" s="2" t="s">
        <v>5</v>
      </c>
      <c r="E10" s="2" t="s">
        <v>5</v>
      </c>
      <c r="F10" s="9" t="s">
        <v>71</v>
      </c>
    </row>
    <row r="11" spans="4:10" x14ac:dyDescent="0.25">
      <c r="D11" s="3" t="s">
        <v>5</v>
      </c>
      <c r="E11" s="3" t="s">
        <v>5</v>
      </c>
      <c r="F11" s="11" t="s">
        <v>153</v>
      </c>
    </row>
    <row r="12" spans="4:10" x14ac:dyDescent="0.25">
      <c r="D12" s="19">
        <v>8.75</v>
      </c>
      <c r="E12" s="12" t="s">
        <v>150</v>
      </c>
      <c r="F12" s="5" t="s">
        <v>5</v>
      </c>
    </row>
    <row r="13" spans="4:10" x14ac:dyDescent="0.25">
      <c r="D13" s="19">
        <v>25.750535299999999</v>
      </c>
      <c r="E13" s="12" t="s">
        <v>72</v>
      </c>
      <c r="F13" s="5" t="s">
        <v>5</v>
      </c>
    </row>
    <row r="14" spans="4:10" x14ac:dyDescent="0.25">
      <c r="D14" s="19">
        <v>8.4</v>
      </c>
      <c r="E14" s="12" t="s">
        <v>75</v>
      </c>
      <c r="F14" s="5" t="s">
        <v>5</v>
      </c>
    </row>
    <row r="15" spans="4:10" x14ac:dyDescent="0.25">
      <c r="D15" s="19">
        <v>36.661584000000005</v>
      </c>
      <c r="E15" s="12" t="s">
        <v>77</v>
      </c>
      <c r="F15" s="5" t="s">
        <v>5</v>
      </c>
    </row>
    <row r="16" spans="4:10" x14ac:dyDescent="0.25">
      <c r="D16" s="3" t="s">
        <v>5</v>
      </c>
      <c r="E16" s="3" t="s">
        <v>5</v>
      </c>
      <c r="F16" s="11" t="s">
        <v>154</v>
      </c>
    </row>
    <row r="17" spans="4:6" x14ac:dyDescent="0.25">
      <c r="D17" s="19">
        <v>3.8875000000000002</v>
      </c>
      <c r="E17" s="12" t="s">
        <v>74</v>
      </c>
      <c r="F17" s="5" t="s">
        <v>5</v>
      </c>
    </row>
    <row r="18" spans="4:6" x14ac:dyDescent="0.25">
      <c r="D18" s="19">
        <v>7.9305000000000003</v>
      </c>
      <c r="E18" s="12" t="s">
        <v>149</v>
      </c>
      <c r="F18" s="5" t="s">
        <v>5</v>
      </c>
    </row>
    <row r="19" spans="4:6" x14ac:dyDescent="0.25">
      <c r="D19" s="19">
        <v>3.74</v>
      </c>
      <c r="E19" s="12" t="s">
        <v>151</v>
      </c>
      <c r="F19" s="5" t="s">
        <v>5</v>
      </c>
    </row>
    <row r="20" spans="4:6" x14ac:dyDescent="0.25">
      <c r="D20" s="19">
        <v>17.493749999999999</v>
      </c>
      <c r="E20" s="12" t="s">
        <v>73</v>
      </c>
      <c r="F20" s="5" t="s">
        <v>5</v>
      </c>
    </row>
    <row r="21" spans="4:6" x14ac:dyDescent="0.25">
      <c r="D21" s="19">
        <v>7.92</v>
      </c>
      <c r="E21" s="12" t="s">
        <v>79</v>
      </c>
      <c r="F21" s="5" t="s">
        <v>5</v>
      </c>
    </row>
    <row r="22" spans="4:6" x14ac:dyDescent="0.25">
      <c r="D22" s="19">
        <v>26.06863070448</v>
      </c>
      <c r="E22" s="12" t="s">
        <v>76</v>
      </c>
      <c r="F22" s="5" t="s">
        <v>5</v>
      </c>
    </row>
    <row r="23" spans="4:6" x14ac:dyDescent="0.25">
      <c r="D23" s="19">
        <v>20.871914099999998</v>
      </c>
      <c r="E23" s="12" t="s">
        <v>78</v>
      </c>
      <c r="F23" s="5" t="s">
        <v>5</v>
      </c>
    </row>
    <row r="24" spans="4:6" x14ac:dyDescent="0.25">
      <c r="D24" s="6">
        <f>SUM(D12:D23)</f>
        <v>167.47441410448002</v>
      </c>
      <c r="E24" s="2" t="s">
        <v>5</v>
      </c>
      <c r="F24" s="2" t="s">
        <v>80</v>
      </c>
    </row>
    <row r="25" spans="4:6" x14ac:dyDescent="0.25">
      <c r="D25" s="5" t="s">
        <v>5</v>
      </c>
      <c r="E25" s="5" t="s">
        <v>5</v>
      </c>
      <c r="F25" s="5" t="s">
        <v>5</v>
      </c>
    </row>
    <row r="26" spans="4:6" x14ac:dyDescent="0.25">
      <c r="D26" s="2" t="s">
        <v>5</v>
      </c>
      <c r="E26" s="2" t="s">
        <v>5</v>
      </c>
      <c r="F26" s="2" t="s">
        <v>81</v>
      </c>
    </row>
    <row r="27" spans="4:6" x14ac:dyDescent="0.25">
      <c r="D27" s="6">
        <v>0</v>
      </c>
      <c r="E27" s="2" t="s">
        <v>5</v>
      </c>
      <c r="F27" s="2" t="s">
        <v>82</v>
      </c>
    </row>
    <row r="28" spans="4:6" x14ac:dyDescent="0.25">
      <c r="D28" s="5" t="s">
        <v>5</v>
      </c>
      <c r="E28" s="5" t="s">
        <v>5</v>
      </c>
      <c r="F28" s="5" t="s">
        <v>5</v>
      </c>
    </row>
    <row r="29" spans="4:6" x14ac:dyDescent="0.25">
      <c r="D29" s="2" t="s">
        <v>5</v>
      </c>
      <c r="E29" s="2" t="s">
        <v>5</v>
      </c>
      <c r="F29" s="2" t="s">
        <v>83</v>
      </c>
    </row>
    <row r="30" spans="4:6" x14ac:dyDescent="0.25">
      <c r="D30" s="6">
        <v>0</v>
      </c>
      <c r="E30" s="2" t="s">
        <v>5</v>
      </c>
      <c r="F30" s="2" t="s">
        <v>84</v>
      </c>
    </row>
    <row r="31" spans="4:6" x14ac:dyDescent="0.25">
      <c r="D31" s="5" t="s">
        <v>5</v>
      </c>
      <c r="E31" s="5" t="s">
        <v>5</v>
      </c>
      <c r="F31" s="5" t="s">
        <v>5</v>
      </c>
    </row>
    <row r="32" spans="4:6" x14ac:dyDescent="0.25">
      <c r="D32" s="2" t="s">
        <v>5</v>
      </c>
      <c r="E32" s="2" t="s">
        <v>5</v>
      </c>
      <c r="F32" s="2" t="s">
        <v>85</v>
      </c>
    </row>
    <row r="33" spans="4:6" x14ac:dyDescent="0.25">
      <c r="D33" s="3" t="s">
        <v>5</v>
      </c>
      <c r="E33" s="3" t="s">
        <v>5</v>
      </c>
      <c r="F33" s="3" t="s">
        <v>86</v>
      </c>
    </row>
    <row r="34" spans="4:6" x14ac:dyDescent="0.25">
      <c r="D34" s="3" t="s">
        <v>5</v>
      </c>
      <c r="E34" s="3" t="s">
        <v>5</v>
      </c>
      <c r="F34" s="3" t="s">
        <v>87</v>
      </c>
    </row>
    <row r="35" spans="4:6" x14ac:dyDescent="0.25">
      <c r="D35" s="8">
        <v>3.5173490670547952E-2</v>
      </c>
      <c r="E35" s="5" t="s">
        <v>92</v>
      </c>
      <c r="F35" s="16"/>
    </row>
    <row r="36" spans="4:6" x14ac:dyDescent="0.25">
      <c r="D36" s="8">
        <v>4.3005919674780825E-2</v>
      </c>
      <c r="E36" s="5" t="s">
        <v>139</v>
      </c>
      <c r="F36" s="16"/>
    </row>
    <row r="37" spans="4:6" x14ac:dyDescent="0.25">
      <c r="D37" s="8">
        <v>4.6686229350705473</v>
      </c>
      <c r="E37" s="5" t="s">
        <v>140</v>
      </c>
      <c r="F37" s="16"/>
    </row>
    <row r="38" spans="4:6" x14ac:dyDescent="0.25">
      <c r="D38" s="8">
        <v>3.3364287139052782</v>
      </c>
      <c r="E38" s="5" t="s">
        <v>141</v>
      </c>
      <c r="F38" s="16"/>
    </row>
    <row r="39" spans="4:6" x14ac:dyDescent="0.25">
      <c r="D39" s="8">
        <v>8.787830364052958</v>
      </c>
      <c r="E39" s="5" t="s">
        <v>142</v>
      </c>
      <c r="F39" s="16"/>
    </row>
    <row r="40" spans="4:6" x14ac:dyDescent="0.25">
      <c r="D40" s="8">
        <v>8.8097157857424651E-3</v>
      </c>
      <c r="E40" s="5" t="s">
        <v>143</v>
      </c>
      <c r="F40" s="16"/>
    </row>
    <row r="41" spans="4:6" x14ac:dyDescent="0.25">
      <c r="D41" s="8">
        <v>6.571465386567958</v>
      </c>
      <c r="E41" s="5" t="s">
        <v>144</v>
      </c>
      <c r="F41" s="16"/>
    </row>
    <row r="42" spans="4:6" x14ac:dyDescent="0.25">
      <c r="D42" s="6">
        <f>SUM(D35:D41)</f>
        <v>23.451336525727811</v>
      </c>
      <c r="E42" s="2" t="s">
        <v>5</v>
      </c>
      <c r="F42" s="2" t="s">
        <v>88</v>
      </c>
    </row>
    <row r="43" spans="4:6" x14ac:dyDescent="0.25">
      <c r="D43" s="5" t="s">
        <v>5</v>
      </c>
      <c r="E43" s="5" t="s">
        <v>5</v>
      </c>
      <c r="F43" s="5" t="s">
        <v>5</v>
      </c>
    </row>
    <row r="44" spans="4:6" x14ac:dyDescent="0.25">
      <c r="D44" s="2" t="s">
        <v>5</v>
      </c>
      <c r="E44" s="2" t="s">
        <v>5</v>
      </c>
      <c r="F44" s="2" t="s">
        <v>89</v>
      </c>
    </row>
    <row r="45" spans="4:6" x14ac:dyDescent="0.25">
      <c r="D45" s="3" t="s">
        <v>5</v>
      </c>
      <c r="E45" s="3" t="s">
        <v>5</v>
      </c>
      <c r="F45" s="3" t="s">
        <v>90</v>
      </c>
    </row>
    <row r="46" spans="4:6" x14ac:dyDescent="0.25">
      <c r="D46" s="17">
        <f>0.205991029154252+0.27+0.1+0.39</f>
        <v>0.96599102915425206</v>
      </c>
      <c r="E46" s="5" t="s">
        <v>113</v>
      </c>
      <c r="F46" s="5" t="s">
        <v>5</v>
      </c>
    </row>
    <row r="47" spans="4:6" x14ac:dyDescent="0.25">
      <c r="D47" s="17">
        <f>0.49287266995323+0.52+0.14+0.067</f>
        <v>1.2198726699532301</v>
      </c>
      <c r="E47" s="5" t="s">
        <v>114</v>
      </c>
      <c r="F47" s="5" t="s">
        <v>5</v>
      </c>
    </row>
    <row r="48" spans="4:6" x14ac:dyDescent="0.25">
      <c r="D48" s="17">
        <v>0.22</v>
      </c>
      <c r="E48" s="12" t="s">
        <v>148</v>
      </c>
      <c r="F48" s="5"/>
    </row>
    <row r="49" spans="4:6" x14ac:dyDescent="0.25">
      <c r="D49" s="17">
        <f>0.01+0.05+0.05</f>
        <v>0.11000000000000001</v>
      </c>
      <c r="E49" s="5" t="s">
        <v>145</v>
      </c>
      <c r="F49" s="5"/>
    </row>
    <row r="50" spans="4:6" x14ac:dyDescent="0.25">
      <c r="D50" s="17">
        <v>0.12</v>
      </c>
      <c r="E50" s="12" t="s">
        <v>152</v>
      </c>
      <c r="F50" s="5"/>
    </row>
    <row r="51" spans="4:6" x14ac:dyDescent="0.25">
      <c r="D51" s="3" t="s">
        <v>5</v>
      </c>
      <c r="E51" s="3" t="s">
        <v>5</v>
      </c>
      <c r="F51" s="3" t="s">
        <v>91</v>
      </c>
    </row>
    <row r="52" spans="4:6" x14ac:dyDescent="0.25">
      <c r="D52" s="8">
        <v>4.226880977423515</v>
      </c>
      <c r="E52" s="16" t="s">
        <v>115</v>
      </c>
      <c r="F52" s="5" t="s">
        <v>5</v>
      </c>
    </row>
    <row r="53" spans="4:6" x14ac:dyDescent="0.25">
      <c r="D53" s="8">
        <v>2.9948444827709588</v>
      </c>
      <c r="E53" s="16" t="s">
        <v>116</v>
      </c>
      <c r="F53" s="5"/>
    </row>
    <row r="54" spans="4:6" x14ac:dyDescent="0.25">
      <c r="D54" s="8">
        <v>1.3926114293210956</v>
      </c>
      <c r="E54" s="16" t="s">
        <v>117</v>
      </c>
      <c r="F54" s="5"/>
    </row>
    <row r="55" spans="4:6" x14ac:dyDescent="0.25">
      <c r="D55" s="8">
        <v>7.8239247566301351E-2</v>
      </c>
      <c r="E55" s="16" t="s">
        <v>118</v>
      </c>
      <c r="F55" s="5"/>
    </row>
    <row r="56" spans="4:6" x14ac:dyDescent="0.25">
      <c r="D56" s="8">
        <v>7.024905851835781</v>
      </c>
      <c r="E56" s="16" t="s">
        <v>119</v>
      </c>
      <c r="F56" s="5"/>
    </row>
    <row r="57" spans="4:6" x14ac:dyDescent="0.25">
      <c r="D57" s="8">
        <v>5.6991918666464656</v>
      </c>
      <c r="E57" s="16" t="s">
        <v>92</v>
      </c>
      <c r="F57" s="5"/>
    </row>
    <row r="58" spans="4:6" x14ac:dyDescent="0.25">
      <c r="D58" s="8">
        <v>0.85904165613150707</v>
      </c>
      <c r="E58" s="16" t="s">
        <v>120</v>
      </c>
      <c r="F58" s="5"/>
    </row>
    <row r="59" spans="4:6" x14ac:dyDescent="0.25">
      <c r="D59" s="8">
        <f>11.7134093256326+0.09</f>
        <v>11.8034093256326</v>
      </c>
      <c r="E59" s="16" t="s">
        <v>121</v>
      </c>
      <c r="F59" s="5"/>
    </row>
    <row r="60" spans="4:6" x14ac:dyDescent="0.25">
      <c r="D60" s="8">
        <v>1.5226842201747945</v>
      </c>
      <c r="E60" s="16" t="s">
        <v>122</v>
      </c>
      <c r="F60" s="5"/>
    </row>
    <row r="61" spans="4:6" x14ac:dyDescent="0.25">
      <c r="D61" s="8">
        <v>0.89504365091783578</v>
      </c>
      <c r="E61" s="16" t="s">
        <v>123</v>
      </c>
      <c r="F61" s="5"/>
    </row>
    <row r="62" spans="4:6" x14ac:dyDescent="0.25">
      <c r="D62" s="8">
        <v>2.6125882776193152</v>
      </c>
      <c r="E62" s="16" t="s">
        <v>125</v>
      </c>
      <c r="F62" s="5"/>
    </row>
    <row r="63" spans="4:6" x14ac:dyDescent="0.25">
      <c r="D63" s="8">
        <v>11.613540112183918</v>
      </c>
      <c r="E63" s="16" t="s">
        <v>126</v>
      </c>
      <c r="F63" s="5"/>
    </row>
    <row r="64" spans="4:6" x14ac:dyDescent="0.25">
      <c r="D64" s="8">
        <v>1.6616556699644107</v>
      </c>
      <c r="E64" s="16" t="s">
        <v>127</v>
      </c>
      <c r="F64" s="5"/>
    </row>
    <row r="65" spans="4:6" x14ac:dyDescent="0.25">
      <c r="D65" s="8">
        <v>0.43086167028493144</v>
      </c>
      <c r="E65" s="16" t="s">
        <v>128</v>
      </c>
      <c r="F65" s="5"/>
    </row>
    <row r="66" spans="4:6" x14ac:dyDescent="0.25">
      <c r="D66" s="8">
        <v>5.5274384418819995</v>
      </c>
      <c r="E66" s="16" t="s">
        <v>129</v>
      </c>
      <c r="F66" s="5"/>
    </row>
    <row r="67" spans="4:6" x14ac:dyDescent="0.25">
      <c r="D67" s="8">
        <v>1.2857248614838355</v>
      </c>
      <c r="E67" s="16" t="s">
        <v>130</v>
      </c>
      <c r="F67" s="5"/>
    </row>
    <row r="68" spans="4:6" x14ac:dyDescent="0.25">
      <c r="D68" s="8">
        <v>2.0792004159611506</v>
      </c>
      <c r="E68" s="16" t="s">
        <v>124</v>
      </c>
      <c r="F68" s="5"/>
    </row>
    <row r="69" spans="4:6" x14ac:dyDescent="0.25">
      <c r="D69" s="8">
        <v>7.7022992860273989E-2</v>
      </c>
      <c r="E69" s="16" t="s">
        <v>131</v>
      </c>
      <c r="F69" s="5"/>
    </row>
    <row r="70" spans="4:6" x14ac:dyDescent="0.25">
      <c r="D70" s="8">
        <v>8.6253579362871502</v>
      </c>
      <c r="E70" s="16" t="s">
        <v>132</v>
      </c>
      <c r="F70" s="5"/>
    </row>
    <row r="71" spans="4:6" x14ac:dyDescent="0.25">
      <c r="D71" s="8">
        <v>3.9196006005479463E-2</v>
      </c>
      <c r="E71" s="16" t="s">
        <v>133</v>
      </c>
      <c r="F71" s="5"/>
    </row>
    <row r="72" spans="4:6" x14ac:dyDescent="0.25">
      <c r="D72" s="8">
        <v>4.0055923429479452E-2</v>
      </c>
      <c r="E72" s="16" t="s">
        <v>134</v>
      </c>
      <c r="F72" s="5"/>
    </row>
    <row r="73" spans="4:6" x14ac:dyDescent="0.25">
      <c r="D73" s="8">
        <v>5.057163192411096</v>
      </c>
      <c r="E73" s="16" t="s">
        <v>135</v>
      </c>
      <c r="F73" s="5"/>
    </row>
    <row r="74" spans="4:6" x14ac:dyDescent="0.25">
      <c r="D74" s="8">
        <v>1.3223019342399995</v>
      </c>
      <c r="E74" s="16" t="s">
        <v>136</v>
      </c>
      <c r="F74" s="5" t="s">
        <v>5</v>
      </c>
    </row>
    <row r="75" spans="4:6" x14ac:dyDescent="0.25">
      <c r="D75" s="8">
        <v>0.76118744669424654</v>
      </c>
      <c r="E75" s="16" t="s">
        <v>137</v>
      </c>
      <c r="F75" s="5"/>
    </row>
    <row r="76" spans="4:6" x14ac:dyDescent="0.25">
      <c r="D76" s="8">
        <v>3.0503296114849317E-2</v>
      </c>
      <c r="E76" s="16" t="s">
        <v>138</v>
      </c>
      <c r="F76" s="5"/>
    </row>
    <row r="77" spans="4:6" x14ac:dyDescent="0.25">
      <c r="D77" s="8">
        <v>6.8802404668767103</v>
      </c>
      <c r="E77" s="16" t="s">
        <v>109</v>
      </c>
      <c r="F77" s="5"/>
    </row>
    <row r="78" spans="4:6" x14ac:dyDescent="0.25">
      <c r="D78" s="8">
        <v>1.0041578943077263</v>
      </c>
      <c r="E78" s="16" t="s">
        <v>146</v>
      </c>
      <c r="F78" s="5"/>
    </row>
    <row r="79" spans="4:6" x14ac:dyDescent="0.25">
      <c r="D79" s="8">
        <v>3.4421524224659992</v>
      </c>
      <c r="E79" s="16" t="s">
        <v>147</v>
      </c>
      <c r="F79" s="5"/>
    </row>
    <row r="80" spans="4:6" x14ac:dyDescent="0.25">
      <c r="D80" s="6">
        <f>SUM(D46:D79)</f>
        <v>91.623065368600919</v>
      </c>
      <c r="E80" s="2" t="s">
        <v>5</v>
      </c>
      <c r="F80" s="9" t="s">
        <v>110</v>
      </c>
    </row>
    <row r="81" spans="4:6" x14ac:dyDescent="0.25">
      <c r="D81" s="6">
        <f>D80+D42+D24</f>
        <v>282.54881599880878</v>
      </c>
      <c r="E81" s="2" t="s">
        <v>5</v>
      </c>
      <c r="F81" s="2" t="s">
        <v>93</v>
      </c>
    </row>
    <row r="82" spans="4:6" x14ac:dyDescent="0.25">
      <c r="D82" s="6">
        <f>'נספח 1 '!O47</f>
        <v>226515.90400000001</v>
      </c>
      <c r="E82" s="2" t="s">
        <v>5</v>
      </c>
      <c r="F82" s="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נספח 1 </vt:lpstr>
      <vt:lpstr>מצרפי נספח 2</vt:lpstr>
      <vt:lpstr>מצרפי נספח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מורן אלוש</cp:lastModifiedBy>
  <dcterms:created xsi:type="dcterms:W3CDTF">2021-05-11T13:26:40Z</dcterms:created>
  <dcterms:modified xsi:type="dcterms:W3CDTF">2022-02-16T09:18:06Z</dcterms:modified>
</cp:coreProperties>
</file>