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\gemel\AA_CLIENTS\עוס חברה לניהול קופג\2024\דיווחים נלווים\הוצאות ישירות\לאתר החברה\"/>
    </mc:Choice>
  </mc:AlternateContent>
  <xr:revisionPtr revIDLastSave="0" documentId="13_ncr:1_{1D518F1D-24AF-4EC2-BAAB-B1DEADEE690F}" xr6:coauthVersionLast="47" xr6:coauthVersionMax="47" xr10:uidLastSave="{00000000-0000-0000-0000-000000000000}"/>
  <bookViews>
    <workbookView xWindow="-109" yWindow="-109" windowWidth="26301" windowHeight="14169" xr2:uid="{1F262C63-71E2-4146-9ED0-5DA8B6BF2D07}"/>
  </bookViews>
  <sheets>
    <sheet name="נספח 1 - גמל עו&quot;ס מצרפי" sheetId="11" r:id="rId1"/>
    <sheet name="נספח 1 -גמל עו&quot;ס לבני 60-50 " sheetId="10" r:id="rId2"/>
    <sheet name="נספח 1 - ג.עו&quot;ס לבני 50 ומטה " sheetId="8" r:id="rId3"/>
    <sheet name="נספח 1 - ג.עו&quot;ס לבני 60 ומעלה" sheetId="9" r:id="rId4"/>
    <sheet name="נספח 2 –עמלות והוצאות לא חיצוני" sheetId="5" r:id="rId5"/>
    <sheet name="נספח 3 - עמלות ניהול חיצוני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8" l="1"/>
  <c r="B28" i="5" l="1"/>
  <c r="B12" i="10"/>
  <c r="B43" i="11" l="1"/>
  <c r="B42" i="11"/>
  <c r="B41" i="11"/>
  <c r="B40" i="11"/>
  <c r="B39" i="11"/>
  <c r="B36" i="11"/>
  <c r="B35" i="11"/>
  <c r="B26" i="11" l="1"/>
  <c r="B25" i="11"/>
  <c r="B16" i="11"/>
  <c r="B39" i="5" s="1"/>
  <c r="B14" i="11"/>
  <c r="B6" i="11"/>
  <c r="B5" i="11"/>
  <c r="B4" i="10"/>
  <c r="B9" i="10"/>
  <c r="B10" i="10"/>
  <c r="B18" i="10"/>
  <c r="B20" i="10"/>
  <c r="B24" i="10"/>
  <c r="B37" i="10"/>
  <c r="B37" i="11" s="1"/>
  <c r="B38" i="10"/>
  <c r="B38" i="11" s="1"/>
  <c r="B10" i="11" l="1"/>
  <c r="B4" i="11"/>
  <c r="B24" i="11"/>
  <c r="B34" i="11"/>
  <c r="B45" i="11" s="1"/>
  <c r="B8" i="10"/>
  <c r="B22" i="10" s="1"/>
  <c r="B28" i="10" s="1"/>
  <c r="B61" i="10" s="1"/>
  <c r="B34" i="10"/>
  <c r="B52" i="10" s="1"/>
  <c r="B94" i="6"/>
  <c r="B34" i="9"/>
  <c r="B52" i="9" s="1"/>
  <c r="B24" i="9"/>
  <c r="B20" i="9"/>
  <c r="B18" i="9"/>
  <c r="B13" i="9"/>
  <c r="B10" i="9"/>
  <c r="B9" i="9"/>
  <c r="B8" i="9"/>
  <c r="B4" i="9"/>
  <c r="B34" i="8"/>
  <c r="B45" i="8" s="1"/>
  <c r="B49" i="8" s="1"/>
  <c r="B24" i="8"/>
  <c r="B20" i="8"/>
  <c r="B18" i="8"/>
  <c r="B18" i="11" s="1"/>
  <c r="B13" i="8"/>
  <c r="B13" i="11" s="1"/>
  <c r="B12" i="11" s="1"/>
  <c r="B12" i="8"/>
  <c r="B10" i="8"/>
  <c r="B9" i="8"/>
  <c r="B8" i="8" s="1"/>
  <c r="B22" i="9" l="1"/>
  <c r="B28" i="9" s="1"/>
  <c r="B61" i="9" s="1"/>
  <c r="B52" i="8"/>
  <c r="B20" i="11"/>
  <c r="B9" i="11"/>
  <c r="B8" i="11" s="1"/>
  <c r="B56" i="9"/>
  <c r="B57" i="9" s="1"/>
  <c r="B56" i="10"/>
  <c r="B57" i="10" s="1"/>
  <c r="B45" i="10"/>
  <c r="B49" i="10" s="1"/>
  <c r="B22" i="8"/>
  <c r="B56" i="8" s="1"/>
  <c r="B57" i="8" s="1"/>
  <c r="B45" i="9"/>
  <c r="B49" i="9" s="1"/>
  <c r="B69" i="6"/>
  <c r="B41" i="6"/>
  <c r="B34" i="6"/>
  <c r="B53" i="5"/>
  <c r="B47" i="5"/>
  <c r="B40" i="5"/>
  <c r="B34" i="5"/>
  <c r="B28" i="8" l="1"/>
  <c r="B61" i="8" s="1"/>
  <c r="B22" i="11"/>
  <c r="B22" i="5"/>
  <c r="B11" i="5"/>
  <c r="B55" i="5" s="1"/>
  <c r="B28" i="11" l="1"/>
  <c r="B56" i="11"/>
  <c r="B57" i="11" s="1"/>
  <c r="B93" i="6"/>
  <c r="B61" i="6" l="1"/>
  <c r="B76" i="6" l="1"/>
  <c r="B56" i="6"/>
  <c r="B28" i="6" l="1"/>
  <c r="B9" i="6" l="1"/>
  <c r="B84" i="6" l="1"/>
</calcChain>
</file>

<file path=xl/sharedStrings.xml><?xml version="1.0" encoding="utf-8"?>
<sst xmlns="http://schemas.openxmlformats.org/spreadsheetml/2006/main" count="288" uniqueCount="136">
  <si>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</si>
  <si>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</si>
  <si>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</si>
  <si>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</si>
  <si>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</si>
  <si>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</si>
  <si>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</si>
  <si>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</si>
  <si>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</si>
  <si>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הוצאות ישירות מסוג עמלת ניהול חיצוני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</si>
  <si>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</si>
  <si>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</si>
  <si>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</si>
  <si>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</si>
  <si>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</si>
  <si>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</si>
  <si>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</si>
  <si>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</si>
  <si>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</si>
  <si>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סך הכל הוצאות ישירות לצורך חישוב שיעור עלות שנתית צפויה</t>
  </si>
  <si>
    <t>2. סך הכל דמי שמירה בשל ניירות ערך סחירים וכל עמלה שגובה מי שמבצע את משמרות ניירות הערך  (קסטודיאן)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</si>
  <si>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</si>
  <si>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</si>
  <si>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</si>
  <si>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</si>
  <si>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</si>
  <si>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</si>
  <si>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</si>
  <si>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</si>
  <si>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</si>
  <si>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</si>
  <si>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</si>
  <si>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סך הכל תשלומי מסים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</si>
  <si>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</si>
  <si>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</si>
  <si>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</si>
  <si>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</si>
  <si>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</si>
  <si>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סך תשלום דמי ניהול משתנים</t>
  </si>
  <si>
    <t>(3)      אחרים</t>
  </si>
  <si>
    <t>(1)      קסטודיאן א'</t>
  </si>
  <si>
    <t>(2)      קסטודיאן ב'</t>
  </si>
  <si>
    <t>(1)      גוף/יחיד א'</t>
  </si>
  <si>
    <t>(2)      גוף/יחיד ב'</t>
  </si>
  <si>
    <t>(1)      רשות מסים א'</t>
  </si>
  <si>
    <t>(2)      רשות מסים ב</t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</si>
  <si>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</si>
  <si>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</si>
  <si>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</si>
  <si>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</si>
  <si>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</si>
  <si>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</si>
  <si>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</si>
  <si>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</si>
  <si>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</si>
  <si>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</si>
  <si>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</si>
  <si>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</si>
  <si>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</si>
  <si>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</si>
  <si>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</si>
  <si>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</si>
  <si>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</si>
  <si>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</si>
  <si>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</si>
  <si>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(2)      מנהל קרנות ב'</t>
  </si>
  <si>
    <t>סך תשלום בגין השקעה בקרן טכנולוגיה עילית</t>
  </si>
  <si>
    <t>סך הכל עמלות ניהול חיצוני</t>
  </si>
  <si>
    <t>סך הכל נכסים לסוף שנה קודמת</t>
  </si>
  <si>
    <r>
      <t>א.</t>
    </r>
    <r>
      <rPr>
        <strike/>
        <sz val="12"/>
        <color theme="1"/>
        <rFont val="Calibri Light"/>
        <family val="2"/>
      </rPr>
      <t xml:space="preserve"> </t>
    </r>
    <r>
      <rPr>
        <sz val="12"/>
        <color theme="1"/>
        <rFont val="Calibri Light"/>
        <family val="2"/>
      </rPr>
      <t xml:space="preserve">הוצאה הנובעת מהשקעה בניירות ערך לא סחירים או ממתן הלוואה למי שאינו עמית או מבוטח </t>
    </r>
  </si>
  <si>
    <r>
      <t>סך הכל עמלות והוצאות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שאינן עמלות ניהול חיצוני</t>
    </r>
  </si>
  <si>
    <t>FIRST TRUST ADVISORS</t>
  </si>
  <si>
    <t>VANGUARD GROUP</t>
  </si>
  <si>
    <t xml:space="preserve">צדדים שאינם קשורים </t>
  </si>
  <si>
    <t>INVESCO POWER SHARES</t>
  </si>
  <si>
    <t>MARKET VECTORS ETF</t>
  </si>
  <si>
    <t>ISHARES</t>
  </si>
  <si>
    <t>אלפא הזדמנויות</t>
  </si>
  <si>
    <t>התחדשות עירונית Phoenix Value</t>
  </si>
  <si>
    <t>יסודות נדלן ג'</t>
  </si>
  <si>
    <t>נוקד אקוויטי (ישראלי)</t>
  </si>
  <si>
    <t>נוקד בונדס</t>
  </si>
  <si>
    <t>שקד 2</t>
  </si>
  <si>
    <t xml:space="preserve"> Phoenix Value CIP VIII </t>
  </si>
  <si>
    <t>Allianz Asia Pacific Secured Lending Fund עוס</t>
  </si>
  <si>
    <t>Fortissimo VI</t>
  </si>
  <si>
    <t>Hamilton Lane Equity Opportunities Fund V</t>
  </si>
  <si>
    <t>One Equity Partners VIII</t>
  </si>
  <si>
    <t>Pantheon VII</t>
  </si>
  <si>
    <t>Penfund Capital Fund VII</t>
  </si>
  <si>
    <t>PGIF IV Feeder (Luxembourg) SCSp עוס</t>
  </si>
  <si>
    <t>אלקטרה נדלן 2</t>
  </si>
  <si>
    <t>דובר 10</t>
  </si>
  <si>
    <t>פורמה</t>
  </si>
  <si>
    <t xml:space="preserve">רוטשילד אירופה נדלן אדריס </t>
  </si>
  <si>
    <t>ASHOKA</t>
  </si>
  <si>
    <t>AMUNDI</t>
  </si>
  <si>
    <t xml:space="preserve">א. הוצאה הנובעת מהשקעה בניירות ערך לא סחירים או ממתן הלוואה למי שאינו עמית או מבוטח 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</si>
  <si>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</si>
  <si>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</si>
  <si>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עד6)</t>
  </si>
  <si>
    <t>8. שווי ממוצע של נכסי הקופה או המסלול (ממוצע פשוט של סעיפים 8א ו-8ב)</t>
  </si>
  <si>
    <t>9. שיעור שנתי של הוצאות ישירות שאינן מסוג עמלת ניהול חיצוני (חלוקה של סעיף 7 בסעיף 8 )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</si>
  <si>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</si>
  <si>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</si>
  <si>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>12. שיעור עמלת ניהול חיצוני בפועל (חלוקה של סעיף 11 בסעיף 8.ב)</t>
  </si>
  <si>
    <t>13. שיעור מגבלת עמלת ניהול חיצוני שהמשקיע המוסדי הצהיר עליה 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</si>
  <si>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</si>
  <si>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 xml:space="preserve">15א. סכום שהוחזר  לחוסכים (אם הוחזר) </t>
  </si>
  <si>
    <t xml:space="preserve">15ב. שיעור עמלת ניהול חיצוני בפועל לאחר החזר, (חלוקה של התוצאה של סעיף 11 בניכוי סעיף 15א, בסעיף 8.ב) </t>
  </si>
  <si>
    <t>סך הכל הוצאות ישירות בפועל (למעט דמי ניהול משתנים כאמור בסעיף 10)</t>
  </si>
  <si>
    <t>16. סך כל ההוצאות הישירות (סכום של סעיף 7 וסעיף 11 בניכוי סעיף 15א)</t>
  </si>
  <si>
    <t>16. סך כל ההוצאות הישירות (סכום של סעיף 9 וסעיף 12)</t>
  </si>
  <si>
    <t>17. שיעור סך ההוצאות הישירות מתוך יתרת נכסים ממוצעת  (חלוקה של סעיף 16 בסעיף 8)</t>
  </si>
  <si>
    <t>19. De: שיעור הוצאות ישירות  (סכום של סעיף 9 וסעיף 18 )</t>
  </si>
  <si>
    <t>(1)      הבינלאומי</t>
  </si>
  <si>
    <t>(2)     זרים</t>
  </si>
  <si>
    <t>(1)      מנהל קרנות ב'</t>
  </si>
  <si>
    <t>-</t>
  </si>
  <si>
    <t>ב. השווי המשוערך של נכסי הקופה או המסלול נכון ליום 31 בדצמבר של שנת הכספים שהסתיימה 2023</t>
  </si>
  <si>
    <t>18. שיעור מגבלת עמלת ניהול חיצוני שהמשקיע המוסדי הצהיר עליה בהתאם לתקנה 2א לתקנות הוצאות ישירות עבור שנת הכספים 2025</t>
  </si>
  <si>
    <t>WISDOMTREE</t>
  </si>
  <si>
    <t>KOTAK</t>
  </si>
  <si>
    <t>(1)      מנהל קרנות א'</t>
  </si>
  <si>
    <t>Invesco Zodiac Funds - Invesco</t>
  </si>
  <si>
    <t>SPDR FUND</t>
  </si>
  <si>
    <t>KRANESHARS FUNDS</t>
  </si>
  <si>
    <t>עו"ס - חברה לניהול קופות גמל בע"מ
נספח 1- סך  ההוצאות הישירות ששולמו בעד כל סוג של הוצאה ישירה לתקופה המסתיימת ביום 31.12.2024</t>
  </si>
  <si>
    <t>א. השווי המשוערך של  נכסי הקופה או המסלול נכון ליום 31 בדצמבר 2024</t>
  </si>
  <si>
    <t>גמל עו"ס לבני 60-50
נספח 1- סך  ההוצאות הישירות ששולמו בעד כל סוג של הוצאה ישירה לתקופה המסתיימת ביום 31.12.2024</t>
  </si>
  <si>
    <t>ג.עו"ס לבני 50 ומטה
נספח 1- סך  ההוצאות הישירות ששולמו בעד כל סוג של הוצאה ישירה לתקופה המסתיימת  ביום 31.12.2024</t>
  </si>
  <si>
    <t>נספח 2 – פרוט עמלות והוצאות שאינן עמלות ניהול חיצוני לשנה המסתיימת ביום: 31.12.2024</t>
  </si>
  <si>
    <t>נספח 3 - פירוט עמלות ניהול חיצוני לשנה המסתיימת ביום: 31.12.2024</t>
  </si>
  <si>
    <t>מיטב</t>
  </si>
  <si>
    <t>מגדל קרנות נאמנות בע"מ</t>
  </si>
  <si>
    <t>אי.בי.אי קרנות נאמנות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</si>
</sst>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strike/>
      <sz val="12"/>
      <color theme="1"/>
      <name val="Calibri Light"/>
      <family val="2"/>
    </font>
    <font>
      <b/>
      <sz val="12"/>
      <color rgb="FF000080"/>
      <name val="Calibri Light"/>
      <family val="2"/>
    </font>
    <font>
      <sz val="12"/>
      <color rgb="FF000080"/>
      <name val="Calibri Light"/>
      <family val="2"/>
    </font>
    <font>
      <sz val="11"/>
      <color theme="1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right" vertical="center" wrapText="1" readingOrder="2"/>
    </xf>
    <xf numFmtId="0" fontId="2" fillId="0" borderId="3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/>
    </xf>
    <xf numFmtId="0" fontId="2" fillId="0" borderId="6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right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7" fillId="0" borderId="6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 readingOrder="2"/>
    </xf>
    <xf numFmtId="0" fontId="2" fillId="0" borderId="3" xfId="0" applyFont="1" applyBorder="1" applyAlignment="1">
      <alignment horizontal="justify" vertical="center" wrapText="1" readingOrder="2"/>
    </xf>
    <xf numFmtId="0" fontId="3" fillId="0" borderId="5" xfId="0" applyFont="1" applyBorder="1" applyAlignment="1">
      <alignment horizontal="justify" vertical="center" wrapText="1" readingOrder="2"/>
    </xf>
    <xf numFmtId="4" fontId="4" fillId="0" borderId="1" xfId="0" applyNumberFormat="1" applyFont="1" applyBorder="1" applyAlignment="1">
      <alignment horizontal="right" vertical="center" readingOrder="1"/>
    </xf>
    <xf numFmtId="2" fontId="4" fillId="0" borderId="1" xfId="2" applyNumberFormat="1" applyFont="1" applyFill="1" applyBorder="1" applyAlignment="1">
      <alignment horizontal="right" vertical="center" readingOrder="1"/>
    </xf>
    <xf numFmtId="4" fontId="3" fillId="0" borderId="5" xfId="0" applyNumberFormat="1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2" fontId="3" fillId="0" borderId="5" xfId="0" applyNumberFormat="1" applyFont="1" applyBorder="1" applyAlignment="1">
      <alignment horizontal="justify" vertical="center" wrapText="1" readingOrder="2"/>
    </xf>
    <xf numFmtId="4" fontId="3" fillId="0" borderId="5" xfId="0" applyNumberFormat="1" applyFont="1" applyBorder="1" applyAlignment="1">
      <alignment horizontal="justify" vertical="center" wrapText="1" readingOrder="2"/>
    </xf>
    <xf numFmtId="0" fontId="10" fillId="0" borderId="0" xfId="0" applyFont="1" applyAlignment="1">
      <alignment horizontal="right" wrapText="1"/>
    </xf>
    <xf numFmtId="43" fontId="4" fillId="0" borderId="1" xfId="3" applyFont="1" applyFill="1" applyBorder="1" applyAlignment="1">
      <alignment horizontal="right" vertical="center" readingOrder="1"/>
    </xf>
    <xf numFmtId="0" fontId="10" fillId="0" borderId="0" xfId="0" applyFont="1" applyAlignment="1" applyProtection="1">
      <alignment horizontal="right" wrapText="1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2" fontId="10" fillId="0" borderId="0" xfId="0" applyNumberFormat="1" applyFont="1" applyAlignment="1">
      <alignment wrapText="1"/>
    </xf>
    <xf numFmtId="2" fontId="10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 applyProtection="1">
      <alignment horizontal="right"/>
      <protection locked="0"/>
    </xf>
    <xf numFmtId="2" fontId="3" fillId="0" borderId="6" xfId="0" applyNumberFormat="1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 readingOrder="2"/>
    </xf>
    <xf numFmtId="0" fontId="1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 readingOrder="2"/>
    </xf>
    <xf numFmtId="4" fontId="0" fillId="0" borderId="0" xfId="0" applyNumberFormat="1"/>
    <xf numFmtId="4" fontId="3" fillId="0" borderId="0" xfId="0" applyNumberFormat="1" applyFont="1" applyAlignment="1">
      <alignment horizontal="right"/>
    </xf>
    <xf numFmtId="43" fontId="4" fillId="0" borderId="1" xfId="3" applyFont="1" applyFill="1" applyBorder="1" applyAlignment="1">
      <alignment horizontal="right" vertical="center" readingOrder="2"/>
    </xf>
    <xf numFmtId="43" fontId="3" fillId="0" borderId="1" xfId="3" applyFont="1" applyFill="1" applyBorder="1" applyAlignment="1">
      <alignment horizontal="right" vertical="center"/>
    </xf>
    <xf numFmtId="43" fontId="3" fillId="0" borderId="0" xfId="3" applyFont="1" applyFill="1" applyBorder="1" applyAlignment="1">
      <alignment horizontal="right" vertical="center"/>
    </xf>
    <xf numFmtId="43" fontId="11" fillId="0" borderId="1" xfId="3" applyFont="1" applyFill="1" applyBorder="1" applyAlignment="1">
      <alignment horizontal="right"/>
    </xf>
    <xf numFmtId="43" fontId="4" fillId="0" borderId="2" xfId="3" applyFont="1" applyFill="1" applyBorder="1" applyAlignment="1">
      <alignment horizontal="right" vertical="center" readingOrder="2"/>
    </xf>
    <xf numFmtId="43" fontId="0" fillId="0" borderId="0" xfId="0" applyNumberFormat="1"/>
    <xf numFmtId="0" fontId="2" fillId="0" borderId="7" xfId="0" applyFont="1" applyBorder="1" applyAlignment="1">
      <alignment horizontal="right" vertical="center" wrapText="1" readingOrder="2"/>
    </xf>
    <xf numFmtId="0" fontId="2" fillId="0" borderId="5" xfId="0" applyFont="1" applyBorder="1" applyAlignment="1">
      <alignment horizontal="right" vertical="center" wrapText="1" readingOrder="2"/>
    </xf>
  </cellXfs>
  <cellStyles count="4">
    <cellStyle name="Comma" xfId="3" builtinId="3"/>
    <cellStyle name="Normal" xfId="0" builtinId="0"/>
    <cellStyle name="Normal 2" xfId="1" xr:uid="{54966482-994A-4C81-9F57-A7CF61072040}"/>
    <cellStyle name="Percent" xfId="2" builtinId="5"/>
  </cellStyles>
  <dxfs count="0"/>
  <tableStyles count="0" defaultTableStyle="TableStyleMedium2" defaultPivotStyle="PivotStyleLight16"/>
  <colors>
    <mruColors>
      <color rgb="FFFFFF99"/>
      <color rgb="FF8BFFBF"/>
      <color rgb="FFFF967D"/>
      <color rgb="FFFF8B8B"/>
      <color rgb="FFFFBE7D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FC28-D443-4FE4-9D22-BEFCDBAA8A96}">
  <dimension ref="A1:C70"/>
  <sheetViews>
    <sheetView rightToLeft="1" tabSelected="1" workbookViewId="0">
      <selection activeCell="A3" sqref="A3"/>
    </sheetView>
  </sheetViews>
  <sheetFormatPr defaultRowHeight="16.3" x14ac:dyDescent="0.2"/>
  <cols>
    <col min="1" max="1" width="46" style="31" customWidth="1"/>
    <col min="2" max="2" width="46" style="39" customWidth="1"/>
    <col min="6" max="6" width="9.88671875" bestFit="1" customWidth="1"/>
  </cols>
  <sheetData>
    <row r="1" spans="1:3" ht="65.25" x14ac:dyDescent="0.2">
      <c r="A1" s="32" t="s">
        <v>127</v>
      </c>
      <c r="B1" s="37" t="s">
        <v>0</v>
      </c>
    </row>
    <row r="2" spans="1:3" x14ac:dyDescent="0.2">
      <c r="A2" s="1"/>
      <c r="B2" s="23"/>
    </row>
    <row r="3" spans="1:3" x14ac:dyDescent="0.2">
      <c r="A3" s="1"/>
      <c r="B3" s="23"/>
    </row>
    <row r="4" spans="1:3" x14ac:dyDescent="0.2">
      <c r="A4" s="2" t="s">
        <v>1</v>
      </c>
      <c r="B4" s="23">
        <f>+B5+B6</f>
        <v>67.609999999999985</v>
      </c>
      <c r="C4" s="35"/>
    </row>
    <row r="5" spans="1:3" ht="32.6" x14ac:dyDescent="0.2">
      <c r="A5" s="2" t="s">
        <v>2</v>
      </c>
      <c r="B5" s="23">
        <f>'נספח 1 -גמל עו"ס לבני 60-50 '!B5+'נספח 1 - ג.עו"ס לבני 50 ומטה '!B5+'נספח 1 - ג.עו"ס לבני 60 ומעלה'!B5</f>
        <v>0.54</v>
      </c>
      <c r="C5" s="35"/>
    </row>
    <row r="6" spans="1:3" ht="32.6" x14ac:dyDescent="0.2">
      <c r="A6" s="2" t="s">
        <v>3</v>
      </c>
      <c r="B6" s="23">
        <f>'נספח 1 -גמל עו"ס לבני 60-50 '!B6+'נספח 1 - ג.עו"ס לבני 50 ומטה '!B6+'נספח 1 - ג.עו"ס לבני 60 ומעלה'!B6</f>
        <v>67.069999999999979</v>
      </c>
      <c r="C6" s="35"/>
    </row>
    <row r="7" spans="1:3" x14ac:dyDescent="0.2">
      <c r="A7" s="2"/>
      <c r="B7" s="23"/>
      <c r="C7" s="35"/>
    </row>
    <row r="8" spans="1:3" ht="32.6" x14ac:dyDescent="0.2">
      <c r="A8" s="2" t="s">
        <v>20</v>
      </c>
      <c r="B8" s="23">
        <f>+B9+B10</f>
        <v>0</v>
      </c>
      <c r="C8" s="35"/>
    </row>
    <row r="9" spans="1:3" x14ac:dyDescent="0.2">
      <c r="A9" s="2" t="s">
        <v>4</v>
      </c>
      <c r="B9" s="23">
        <f>'נספח 1 -גמל עו"ס לבני 60-50 '!B9+'נספח 1 - ג.עו"ס לבני 50 ומטה '!B9+'נספח 1 - ג.עו"ס לבני 60 ומעלה'!B9</f>
        <v>0</v>
      </c>
      <c r="C9" s="35"/>
    </row>
    <row r="10" spans="1:3" x14ac:dyDescent="0.2">
      <c r="A10" s="2" t="s">
        <v>5</v>
      </c>
      <c r="B10" s="23">
        <f>'נספח 1 -גמל עו"ס לבני 60-50 '!B10+'נספח 1 - ג.עו"ס לבני 50 ומטה '!B10+'נספח 1 - ג.עו"ס לבני 60 ומעלה'!B10</f>
        <v>0</v>
      </c>
      <c r="C10" s="35"/>
    </row>
    <row r="11" spans="1:3" x14ac:dyDescent="0.2">
      <c r="A11" s="2"/>
      <c r="B11" s="23"/>
      <c r="C11" s="35"/>
    </row>
    <row r="12" spans="1:3" x14ac:dyDescent="0.2">
      <c r="A12" s="2" t="s">
        <v>6</v>
      </c>
      <c r="B12" s="23">
        <f>+B13+B14</f>
        <v>0.12</v>
      </c>
      <c r="C12" s="35"/>
    </row>
    <row r="13" spans="1:3" ht="32.6" x14ac:dyDescent="0.2">
      <c r="A13" s="2" t="s">
        <v>97</v>
      </c>
      <c r="B13" s="23">
        <f>'נספח 1 -גמל עו"ס לבני 60-50 '!B13+'נספח 1 - ג.עו"ס לבני 50 ומטה '!B13+'נספח 1 - ג.עו"ס לבני 60 ומעלה'!B13</f>
        <v>0.12</v>
      </c>
      <c r="C13" s="35"/>
    </row>
    <row r="14" spans="1:3" x14ac:dyDescent="0.2">
      <c r="A14" s="2" t="s">
        <v>7</v>
      </c>
      <c r="B14" s="23">
        <f>'נספח 1 -גמל עו"ס לבני 60-50 '!B14+'נספח 1 - ג.עו"ס לבני 50 ומטה '!B14+'נספח 1 - ג.עו"ס לבני 60 ומעלה'!B14</f>
        <v>0</v>
      </c>
      <c r="C14" s="35"/>
    </row>
    <row r="15" spans="1:3" x14ac:dyDescent="0.2">
      <c r="A15" s="2"/>
      <c r="B15" s="23"/>
      <c r="C15" s="35"/>
    </row>
    <row r="16" spans="1:3" ht="32.6" x14ac:dyDescent="0.2">
      <c r="A16" s="2" t="s">
        <v>8</v>
      </c>
      <c r="B16" s="23">
        <f>'נספח 1 -גמל עו"ס לבני 60-50 '!B16+'נספח 1 - ג.עו"ס לבני 50 ומטה '!B16+'נספח 1 - ג.עו"ס לבני 60 ומעלה'!B16</f>
        <v>133.10637</v>
      </c>
      <c r="C16" s="35"/>
    </row>
    <row r="17" spans="1:3" x14ac:dyDescent="0.2">
      <c r="A17" s="2"/>
      <c r="B17" s="23"/>
      <c r="C17" s="35"/>
    </row>
    <row r="18" spans="1:3" x14ac:dyDescent="0.2">
      <c r="A18" s="2" t="s">
        <v>98</v>
      </c>
      <c r="B18" s="23">
        <f>'נספח 1 -גמל עו"ס לבני 60-50 '!B18+'נספח 1 - ג.עו"ס לבני 50 ומטה '!B18+'נספח 1 - ג.עו"ס לבני 60 ומעלה'!B18</f>
        <v>0</v>
      </c>
      <c r="C18" s="35"/>
    </row>
    <row r="19" spans="1:3" x14ac:dyDescent="0.2">
      <c r="A19" s="2"/>
      <c r="B19" s="23"/>
      <c r="C19" s="35"/>
    </row>
    <row r="20" spans="1:3" x14ac:dyDescent="0.2">
      <c r="A20" s="2" t="s">
        <v>99</v>
      </c>
      <c r="B20" s="23">
        <f>'נספח 1 -גמל עו"ס לבני 60-50 '!B20+'נספח 1 - ג.עו"ס לבני 50 ומטה '!B20+'נספח 1 - ג.עו"ס לבני 60 ומעלה'!B20</f>
        <v>0</v>
      </c>
      <c r="C20" s="35"/>
    </row>
    <row r="21" spans="1:3" x14ac:dyDescent="0.2">
      <c r="A21" s="2"/>
      <c r="B21" s="23"/>
      <c r="C21" s="35"/>
    </row>
    <row r="22" spans="1:3" ht="32.6" x14ac:dyDescent="0.2">
      <c r="A22" s="2" t="s">
        <v>100</v>
      </c>
      <c r="B22" s="15">
        <f>+B20+B18+B16+B12+B8+B4</f>
        <v>200.83636999999999</v>
      </c>
      <c r="C22" s="35"/>
    </row>
    <row r="23" spans="1:3" x14ac:dyDescent="0.2">
      <c r="A23" s="2"/>
      <c r="B23" s="23"/>
      <c r="C23" s="35"/>
    </row>
    <row r="24" spans="1:3" ht="32.6" x14ac:dyDescent="0.2">
      <c r="A24" s="2" t="s">
        <v>101</v>
      </c>
      <c r="B24" s="23">
        <f>+(B26+B25)/2</f>
        <v>189988.28966499999</v>
      </c>
      <c r="C24" s="35"/>
    </row>
    <row r="25" spans="1:3" ht="32.6" x14ac:dyDescent="0.2">
      <c r="A25" s="2" t="s">
        <v>128</v>
      </c>
      <c r="B25" s="23">
        <f>'נספח 1 -גמל עו"ס לבני 60-50 '!B25+'נספח 1 - ג.עו"ס לבני 50 ומטה '!B25+'נספח 1 - ג.עו"ס לבני 60 ומעלה'!B25</f>
        <v>193624.57399</v>
      </c>
      <c r="C25" s="35"/>
    </row>
    <row r="26" spans="1:3" ht="32.6" x14ac:dyDescent="0.2">
      <c r="A26" s="2" t="s">
        <v>119</v>
      </c>
      <c r="B26" s="23">
        <f>'נספח 1 -גמל עו"ס לבני 60-50 '!B26+'נספח 1 - ג.עו"ס לבני 50 ומטה '!B26+'נספח 1 - ג.עו"ס לבני 60 ומעלה'!B26</f>
        <v>186352.00534</v>
      </c>
      <c r="C26" s="35"/>
    </row>
    <row r="27" spans="1:3" x14ac:dyDescent="0.2">
      <c r="A27" s="2"/>
      <c r="B27" s="23"/>
      <c r="C27" s="35"/>
    </row>
    <row r="28" spans="1:3" ht="32.6" x14ac:dyDescent="0.2">
      <c r="A28" s="2" t="s">
        <v>102</v>
      </c>
      <c r="B28" s="16">
        <f>(B22/B24)*100</f>
        <v>0.10570986788403015</v>
      </c>
      <c r="C28" s="35"/>
    </row>
    <row r="29" spans="1:3" x14ac:dyDescent="0.2">
      <c r="A29" s="2"/>
      <c r="B29" s="23"/>
      <c r="C29" s="35"/>
    </row>
    <row r="30" spans="1:3" x14ac:dyDescent="0.2">
      <c r="A30" s="34" t="s">
        <v>9</v>
      </c>
      <c r="B30" s="23"/>
      <c r="C30" s="35"/>
    </row>
    <row r="31" spans="1:3" x14ac:dyDescent="0.2">
      <c r="A31" s="2"/>
      <c r="B31" s="23"/>
      <c r="C31" s="35"/>
    </row>
    <row r="32" spans="1:3" ht="32.6" x14ac:dyDescent="0.2">
      <c r="A32" s="2" t="s">
        <v>103</v>
      </c>
      <c r="B32" s="23">
        <v>0</v>
      </c>
      <c r="C32" s="35"/>
    </row>
    <row r="33" spans="1:3" x14ac:dyDescent="0.2">
      <c r="A33" s="2"/>
      <c r="B33" s="23"/>
      <c r="C33" s="35"/>
    </row>
    <row r="34" spans="1:3" ht="32.6" x14ac:dyDescent="0.2">
      <c r="A34" s="2" t="s">
        <v>104</v>
      </c>
      <c r="B34" s="15">
        <f>+B35+B36+B37+B38+B39+B40+B41+B42+B43</f>
        <v>384.65139040049127</v>
      </c>
      <c r="C34" s="35"/>
    </row>
    <row r="35" spans="1:3" x14ac:dyDescent="0.2">
      <c r="A35" s="2" t="s">
        <v>10</v>
      </c>
      <c r="B35" s="23">
        <f>'נספח 1 -גמל עו"ס לבני 60-50 '!B35+'נספח 1 - ג.עו"ס לבני 50 ומטה '!B35+'נספח 1 - ג.עו"ס לבני 60 ומעלה'!B35</f>
        <v>128.96977297726653</v>
      </c>
      <c r="C35" s="35"/>
    </row>
    <row r="36" spans="1:3" x14ac:dyDescent="0.2">
      <c r="A36" s="2" t="s">
        <v>11</v>
      </c>
      <c r="B36" s="23">
        <f>'נספח 1 -גמל עו"ס לבני 60-50 '!B36+'נספח 1 - ג.עו"ס לבני 50 ומטה '!B36+'נספח 1 - ג.עו"ס לבני 60 ומעלה'!B36</f>
        <v>137.60625900490214</v>
      </c>
      <c r="C36" s="35"/>
    </row>
    <row r="37" spans="1:3" x14ac:dyDescent="0.2">
      <c r="A37" s="2" t="s">
        <v>12</v>
      </c>
      <c r="B37" s="23">
        <f>'נספח 1 -גמל עו"ס לבני 60-50 '!B37+'נספח 1 - ג.עו"ס לבני 50 ומטה '!B37+'נספח 1 - ג.עו"ס לבני 60 ומעלה'!B37</f>
        <v>0</v>
      </c>
      <c r="C37" s="35"/>
    </row>
    <row r="38" spans="1:3" x14ac:dyDescent="0.2">
      <c r="A38" s="2" t="s">
        <v>13</v>
      </c>
      <c r="B38" s="23">
        <f>'נספח 1 -גמל עו"ס לבני 60-50 '!B38+'נספח 1 - ג.עו"ס לבני 50 ומטה '!B38+'נספח 1 - ג.עו"ס לבני 60 ומעלה'!B38</f>
        <v>0</v>
      </c>
      <c r="C38" s="35"/>
    </row>
    <row r="39" spans="1:3" ht="48.9" x14ac:dyDescent="0.2">
      <c r="A39" s="2" t="s">
        <v>14</v>
      </c>
      <c r="B39" s="23">
        <f>'נספח 1 -גמל עו"ס לבני 60-50 '!B39+'נספח 1 - ג.עו"ס לבני 50 ומטה '!B39+'נספח 1 - ג.עו"ס לבני 60 ומעלה'!B39</f>
        <v>0.64122000000000001</v>
      </c>
      <c r="C39" s="35"/>
    </row>
    <row r="40" spans="1:3" ht="48.9" x14ac:dyDescent="0.2">
      <c r="A40" s="2" t="s">
        <v>15</v>
      </c>
      <c r="B40" s="23">
        <f>'נספח 1 -גמל עו"ס לבני 60-50 '!B40+'נספח 1 - ג.עו"ס לבני 50 ומטה '!B40+'נספח 1 - ג.עו"ס לבני 60 ומעלה'!B40</f>
        <v>108.2663013078096</v>
      </c>
      <c r="C40" s="35"/>
    </row>
    <row r="41" spans="1:3" ht="48.9" x14ac:dyDescent="0.2">
      <c r="A41" s="2" t="s">
        <v>16</v>
      </c>
      <c r="B41" s="23">
        <f>'נספח 1 -גמל עו"ס לבני 60-50 '!B41+'נספח 1 - ג.עו"ס לבני 50 ומטה '!B41+'נספח 1 - ג.עו"ס לבני 60 ומעלה'!B41</f>
        <v>0</v>
      </c>
      <c r="C41" s="35"/>
    </row>
    <row r="42" spans="1:3" ht="48.9" x14ac:dyDescent="0.2">
      <c r="A42" s="2" t="s">
        <v>17</v>
      </c>
      <c r="B42" s="23">
        <f>'נספח 1 -גמל עו"ס לבני 60-50 '!B42+'נספח 1 - ג.עו"ס לבני 50 ומטה '!B42+'נספח 1 - ג.עו"ס לבני 60 ומעלה'!B42</f>
        <v>9.1678371105130054</v>
      </c>
      <c r="C42" s="35"/>
    </row>
    <row r="43" spans="1:3" x14ac:dyDescent="0.2">
      <c r="A43" s="2" t="s">
        <v>18</v>
      </c>
      <c r="B43" s="23">
        <f>'נספח 1 -גמל עו"ס לבני 60-50 '!B43+'נספח 1 - ג.עו"ס לבני 50 ומטה '!B43+'נספח 1 - ג.עו"ס לבני 60 ומעלה'!B43</f>
        <v>0</v>
      </c>
      <c r="C43" s="35"/>
    </row>
    <row r="44" spans="1:3" x14ac:dyDescent="0.2">
      <c r="A44" s="2"/>
      <c r="B44" s="23"/>
      <c r="C44" s="35"/>
    </row>
    <row r="45" spans="1:3" ht="32.6" x14ac:dyDescent="0.2">
      <c r="A45" s="2" t="s">
        <v>105</v>
      </c>
      <c r="B45" s="16">
        <f>(B34/B26)*100</f>
        <v>0.20641118924300986</v>
      </c>
      <c r="C45" s="35"/>
    </row>
    <row r="46" spans="1:3" x14ac:dyDescent="0.2">
      <c r="A46" s="2"/>
      <c r="B46" s="23"/>
      <c r="C46" s="35"/>
    </row>
    <row r="47" spans="1:3" ht="32.6" x14ac:dyDescent="0.2">
      <c r="A47" s="2" t="s">
        <v>106</v>
      </c>
      <c r="B47" s="23" t="s">
        <v>118</v>
      </c>
      <c r="C47" s="35"/>
    </row>
    <row r="48" spans="1:3" x14ac:dyDescent="0.2">
      <c r="A48" s="2"/>
      <c r="B48" s="23"/>
      <c r="C48" s="35"/>
    </row>
    <row r="49" spans="1:3" ht="32.6" x14ac:dyDescent="0.2">
      <c r="A49" s="2" t="s">
        <v>107</v>
      </c>
      <c r="B49" s="23" t="s">
        <v>118</v>
      </c>
      <c r="C49" s="35"/>
    </row>
    <row r="50" spans="1:3" x14ac:dyDescent="0.2">
      <c r="A50" s="2"/>
      <c r="B50" s="23"/>
      <c r="C50" s="35"/>
    </row>
    <row r="51" spans="1:3" x14ac:dyDescent="0.2">
      <c r="A51" s="3" t="s">
        <v>108</v>
      </c>
      <c r="B51" s="23">
        <v>0</v>
      </c>
      <c r="C51" s="35"/>
    </row>
    <row r="52" spans="1:3" ht="32.6" x14ac:dyDescent="0.2">
      <c r="A52" s="2" t="s">
        <v>109</v>
      </c>
      <c r="B52" s="23">
        <v>0</v>
      </c>
      <c r="C52" s="35"/>
    </row>
    <row r="53" spans="1:3" x14ac:dyDescent="0.2">
      <c r="A53" s="2"/>
      <c r="B53" s="23"/>
      <c r="C53" s="35"/>
    </row>
    <row r="54" spans="1:3" ht="32.6" x14ac:dyDescent="0.2">
      <c r="A54" s="2" t="s">
        <v>110</v>
      </c>
      <c r="B54" s="23"/>
      <c r="C54" s="35"/>
    </row>
    <row r="55" spans="1:3" x14ac:dyDescent="0.2">
      <c r="A55" s="2"/>
      <c r="B55" s="23"/>
      <c r="C55" s="35"/>
    </row>
    <row r="56" spans="1:3" x14ac:dyDescent="0.2">
      <c r="A56" s="2" t="s">
        <v>112</v>
      </c>
      <c r="B56" s="15">
        <f>+B34+B22-B51</f>
        <v>585.4877604004912</v>
      </c>
      <c r="C56" s="35"/>
    </row>
    <row r="57" spans="1:3" ht="32.6" x14ac:dyDescent="0.2">
      <c r="A57" s="2" t="s">
        <v>113</v>
      </c>
      <c r="B57" s="15">
        <f>(B56/B24)*100</f>
        <v>0.30817044641691455</v>
      </c>
      <c r="C57" s="35"/>
    </row>
    <row r="58" spans="1:3" x14ac:dyDescent="0.2">
      <c r="A58" s="2"/>
      <c r="B58" s="23"/>
      <c r="C58" s="35"/>
    </row>
    <row r="59" spans="1:3" ht="32.6" x14ac:dyDescent="0.2">
      <c r="A59" s="2" t="s">
        <v>19</v>
      </c>
      <c r="B59" s="23"/>
      <c r="C59" s="35"/>
    </row>
    <row r="60" spans="1:3" ht="48.9" x14ac:dyDescent="0.2">
      <c r="A60" s="2" t="s">
        <v>120</v>
      </c>
      <c r="B60" s="23">
        <v>0</v>
      </c>
      <c r="C60" s="35"/>
    </row>
    <row r="61" spans="1:3" x14ac:dyDescent="0.2">
      <c r="A61" s="2" t="s">
        <v>114</v>
      </c>
      <c r="B61" s="23" t="s">
        <v>118</v>
      </c>
      <c r="C61" s="35"/>
    </row>
    <row r="62" spans="1:3" x14ac:dyDescent="0.2">
      <c r="A62" s="1"/>
      <c r="B62" s="38"/>
      <c r="C62" s="35"/>
    </row>
    <row r="63" spans="1:3" x14ac:dyDescent="0.2">
      <c r="C63" s="35"/>
    </row>
    <row r="64" spans="1:3" x14ac:dyDescent="0.2">
      <c r="C64" s="35"/>
    </row>
    <row r="65" spans="3:3" x14ac:dyDescent="0.2">
      <c r="C65" s="35"/>
    </row>
    <row r="66" spans="3:3" x14ac:dyDescent="0.2">
      <c r="C66" s="35"/>
    </row>
    <row r="67" spans="3:3" x14ac:dyDescent="0.2">
      <c r="C67" s="35"/>
    </row>
    <row r="68" spans="3:3" x14ac:dyDescent="0.2">
      <c r="C68" s="35"/>
    </row>
    <row r="69" spans="3:3" x14ac:dyDescent="0.2">
      <c r="C69" s="35"/>
    </row>
    <row r="70" spans="3:3" x14ac:dyDescent="0.2">
      <c r="C70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99E9F-29CA-4B5C-9E5B-7E66204012F7}">
  <dimension ref="A1:D62"/>
  <sheetViews>
    <sheetView rightToLeft="1" topLeftCell="A28" workbookViewId="0">
      <selection activeCell="B31" sqref="B31"/>
    </sheetView>
  </sheetViews>
  <sheetFormatPr defaultRowHeight="16.3" x14ac:dyDescent="0.2"/>
  <cols>
    <col min="1" max="1" width="81.77734375" style="31" customWidth="1"/>
    <col min="2" max="2" width="46" style="39" customWidth="1"/>
  </cols>
  <sheetData>
    <row r="1" spans="1:4" ht="48.9" x14ac:dyDescent="0.2">
      <c r="A1" s="2" t="s">
        <v>129</v>
      </c>
      <c r="B1" s="37" t="s">
        <v>0</v>
      </c>
    </row>
    <row r="2" spans="1:4" ht="13.6" x14ac:dyDescent="0.2">
      <c r="A2" s="33"/>
      <c r="B2" s="40"/>
    </row>
    <row r="3" spans="1:4" x14ac:dyDescent="0.2">
      <c r="A3" s="1"/>
      <c r="B3" s="23"/>
    </row>
    <row r="4" spans="1:4" x14ac:dyDescent="0.2">
      <c r="A4" s="2" t="s">
        <v>1</v>
      </c>
      <c r="B4" s="23">
        <f>+B5+B6</f>
        <v>64.709999999999994</v>
      </c>
      <c r="C4" s="35"/>
      <c r="D4" s="42"/>
    </row>
    <row r="5" spans="1:4" x14ac:dyDescent="0.2">
      <c r="A5" s="2" t="s">
        <v>2</v>
      </c>
      <c r="B5" s="23">
        <v>0.54</v>
      </c>
      <c r="C5" s="35"/>
    </row>
    <row r="6" spans="1:4" x14ac:dyDescent="0.2">
      <c r="A6" s="2" t="s">
        <v>3</v>
      </c>
      <c r="B6" s="23">
        <v>64.169999999999987</v>
      </c>
      <c r="C6" s="35"/>
    </row>
    <row r="7" spans="1:4" x14ac:dyDescent="0.2">
      <c r="A7" s="2"/>
      <c r="B7" s="23"/>
      <c r="C7" s="35"/>
    </row>
    <row r="8" spans="1:4" ht="32.6" x14ac:dyDescent="0.2">
      <c r="A8" s="2" t="s">
        <v>20</v>
      </c>
      <c r="B8" s="23">
        <f>+B9+B10</f>
        <v>0</v>
      </c>
      <c r="C8" s="35"/>
    </row>
    <row r="9" spans="1:4" x14ac:dyDescent="0.2">
      <c r="A9" s="2" t="s">
        <v>4</v>
      </c>
      <c r="B9" s="23">
        <f>H11</f>
        <v>0</v>
      </c>
      <c r="C9" s="35"/>
    </row>
    <row r="10" spans="1:4" x14ac:dyDescent="0.2">
      <c r="A10" s="2" t="s">
        <v>5</v>
      </c>
      <c r="B10" s="23">
        <f>H12</f>
        <v>0</v>
      </c>
      <c r="C10" s="35"/>
    </row>
    <row r="11" spans="1:4" x14ac:dyDescent="0.2">
      <c r="A11" s="2"/>
      <c r="B11" s="23"/>
      <c r="C11" s="35"/>
    </row>
    <row r="12" spans="1:4" x14ac:dyDescent="0.2">
      <c r="A12" s="2" t="s">
        <v>6</v>
      </c>
      <c r="B12" s="23">
        <f>+B13+B14</f>
        <v>0.12</v>
      </c>
      <c r="C12" s="35"/>
    </row>
    <row r="13" spans="1:4" x14ac:dyDescent="0.2">
      <c r="A13" s="2" t="s">
        <v>97</v>
      </c>
      <c r="B13" s="23">
        <v>0.12</v>
      </c>
      <c r="C13" s="35"/>
    </row>
    <row r="14" spans="1:4" x14ac:dyDescent="0.2">
      <c r="A14" s="2" t="s">
        <v>7</v>
      </c>
      <c r="B14" s="23">
        <v>0</v>
      </c>
      <c r="C14" s="35"/>
    </row>
    <row r="15" spans="1:4" x14ac:dyDescent="0.2">
      <c r="A15" s="2"/>
      <c r="B15" s="23"/>
      <c r="C15" s="35"/>
    </row>
    <row r="16" spans="1:4" x14ac:dyDescent="0.2">
      <c r="A16" s="2" t="s">
        <v>8</v>
      </c>
      <c r="B16" s="23">
        <v>128.53537</v>
      </c>
      <c r="C16" s="35"/>
    </row>
    <row r="17" spans="1:3" x14ac:dyDescent="0.2">
      <c r="A17" s="2"/>
      <c r="B17" s="23"/>
      <c r="C17" s="35"/>
    </row>
    <row r="18" spans="1:3" x14ac:dyDescent="0.2">
      <c r="A18" s="2" t="s">
        <v>98</v>
      </c>
      <c r="B18" s="23">
        <f>H28</f>
        <v>0</v>
      </c>
      <c r="C18" s="35"/>
    </row>
    <row r="19" spans="1:3" x14ac:dyDescent="0.2">
      <c r="A19" s="2"/>
      <c r="B19" s="23"/>
      <c r="C19" s="35"/>
    </row>
    <row r="20" spans="1:3" x14ac:dyDescent="0.2">
      <c r="A20" s="2" t="s">
        <v>99</v>
      </c>
      <c r="B20" s="23">
        <f>H29</f>
        <v>0</v>
      </c>
      <c r="C20" s="35"/>
    </row>
    <row r="21" spans="1:3" x14ac:dyDescent="0.2">
      <c r="A21" s="2"/>
      <c r="B21" s="23"/>
      <c r="C21" s="35"/>
    </row>
    <row r="22" spans="1:3" x14ac:dyDescent="0.2">
      <c r="A22" s="2" t="s">
        <v>100</v>
      </c>
      <c r="B22" s="23">
        <f>+B20+B18+B16+B12+B8+B4</f>
        <v>193.36536999999998</v>
      </c>
      <c r="C22" s="35"/>
    </row>
    <row r="23" spans="1:3" x14ac:dyDescent="0.2">
      <c r="A23" s="2"/>
      <c r="B23" s="23"/>
      <c r="C23" s="35"/>
    </row>
    <row r="24" spans="1:3" x14ac:dyDescent="0.2">
      <c r="A24" s="2" t="s">
        <v>101</v>
      </c>
      <c r="B24" s="23">
        <f>+(B26+B25)/2</f>
        <v>182654.5</v>
      </c>
      <c r="C24" s="35"/>
    </row>
    <row r="25" spans="1:3" x14ac:dyDescent="0.2">
      <c r="A25" s="2" t="s">
        <v>128</v>
      </c>
      <c r="B25" s="23">
        <v>185705</v>
      </c>
      <c r="C25" s="35"/>
    </row>
    <row r="26" spans="1:3" x14ac:dyDescent="0.2">
      <c r="A26" s="2" t="s">
        <v>119</v>
      </c>
      <c r="B26" s="23">
        <v>179604</v>
      </c>
      <c r="C26" s="35"/>
    </row>
    <row r="27" spans="1:3" x14ac:dyDescent="0.2">
      <c r="A27" s="2"/>
      <c r="B27" s="23"/>
      <c r="C27" s="35"/>
    </row>
    <row r="28" spans="1:3" x14ac:dyDescent="0.2">
      <c r="A28" s="2" t="s">
        <v>102</v>
      </c>
      <c r="B28" s="23">
        <f>(B22/B24)*100</f>
        <v>0.105864005540515</v>
      </c>
      <c r="C28" s="35"/>
    </row>
    <row r="29" spans="1:3" x14ac:dyDescent="0.2">
      <c r="A29" s="2"/>
      <c r="B29" s="23"/>
      <c r="C29" s="35"/>
    </row>
    <row r="30" spans="1:3" x14ac:dyDescent="0.2">
      <c r="A30" s="34" t="s">
        <v>9</v>
      </c>
      <c r="B30" s="23"/>
      <c r="C30" s="35"/>
    </row>
    <row r="31" spans="1:3" x14ac:dyDescent="0.2">
      <c r="A31" s="2"/>
      <c r="B31" s="23"/>
      <c r="C31" s="35"/>
    </row>
    <row r="32" spans="1:3" x14ac:dyDescent="0.2">
      <c r="A32" s="2" t="s">
        <v>103</v>
      </c>
      <c r="B32" s="23">
        <v>0</v>
      </c>
      <c r="C32" s="35"/>
    </row>
    <row r="33" spans="1:3" x14ac:dyDescent="0.2">
      <c r="A33" s="2"/>
      <c r="B33" s="23"/>
      <c r="C33" s="35"/>
    </row>
    <row r="34" spans="1:3" x14ac:dyDescent="0.2">
      <c r="A34" s="2" t="s">
        <v>104</v>
      </c>
      <c r="B34" s="23">
        <f>+B35+B36+B37+B38+B39+B40+B41+B42+B43</f>
        <v>379.22849697351887</v>
      </c>
      <c r="C34" s="35"/>
    </row>
    <row r="35" spans="1:3" x14ac:dyDescent="0.2">
      <c r="A35" s="2" t="s">
        <v>10</v>
      </c>
      <c r="B35" s="23">
        <v>128.96977297726653</v>
      </c>
      <c r="C35" s="35"/>
    </row>
    <row r="36" spans="1:3" x14ac:dyDescent="0.2">
      <c r="A36" s="2" t="s">
        <v>11</v>
      </c>
      <c r="B36" s="23">
        <v>137.60625900490214</v>
      </c>
      <c r="C36" s="35"/>
    </row>
    <row r="37" spans="1:3" x14ac:dyDescent="0.2">
      <c r="A37" s="2" t="s">
        <v>12</v>
      </c>
      <c r="B37" s="23">
        <f>F22</f>
        <v>0</v>
      </c>
      <c r="C37" s="35"/>
    </row>
    <row r="38" spans="1:3" x14ac:dyDescent="0.2">
      <c r="A38" s="2" t="s">
        <v>13</v>
      </c>
      <c r="B38" s="23">
        <f>F23</f>
        <v>0</v>
      </c>
      <c r="C38" s="35"/>
    </row>
    <row r="39" spans="1:3" ht="32.6" x14ac:dyDescent="0.2">
      <c r="A39" s="2" t="s">
        <v>14</v>
      </c>
      <c r="B39" s="23">
        <v>0.63488</v>
      </c>
      <c r="C39" s="35"/>
    </row>
    <row r="40" spans="1:3" ht="32.6" x14ac:dyDescent="0.2">
      <c r="A40" s="2" t="s">
        <v>15</v>
      </c>
      <c r="B40" s="23">
        <v>103.3146745330194</v>
      </c>
      <c r="C40" s="35"/>
    </row>
    <row r="41" spans="1:3" ht="32.6" x14ac:dyDescent="0.2">
      <c r="A41" s="2" t="s">
        <v>16</v>
      </c>
      <c r="B41" s="23">
        <v>0</v>
      </c>
      <c r="C41" s="35"/>
    </row>
    <row r="42" spans="1:3" ht="32.6" x14ac:dyDescent="0.2">
      <c r="A42" s="2" t="s">
        <v>17</v>
      </c>
      <c r="B42" s="23">
        <v>8.7029104583308197</v>
      </c>
      <c r="C42" s="35"/>
    </row>
    <row r="43" spans="1:3" x14ac:dyDescent="0.2">
      <c r="A43" s="2" t="s">
        <v>18</v>
      </c>
      <c r="B43" s="23">
        <v>0</v>
      </c>
      <c r="C43" s="35"/>
    </row>
    <row r="44" spans="1:3" x14ac:dyDescent="0.2">
      <c r="A44" s="2"/>
      <c r="B44" s="23"/>
      <c r="C44" s="35"/>
    </row>
    <row r="45" spans="1:3" x14ac:dyDescent="0.2">
      <c r="A45" s="2" t="s">
        <v>105</v>
      </c>
      <c r="B45" s="23">
        <f>(B34/B26)*100</f>
        <v>0.2111470217665079</v>
      </c>
      <c r="C45" s="35"/>
    </row>
    <row r="46" spans="1:3" x14ac:dyDescent="0.2">
      <c r="A46" s="2"/>
      <c r="B46" s="23"/>
      <c r="C46" s="35"/>
    </row>
    <row r="47" spans="1:3" x14ac:dyDescent="0.2">
      <c r="A47" s="2" t="s">
        <v>106</v>
      </c>
      <c r="B47" s="23">
        <v>0.25</v>
      </c>
      <c r="C47" s="35"/>
    </row>
    <row r="48" spans="1:3" x14ac:dyDescent="0.2">
      <c r="A48" s="2"/>
      <c r="B48" s="23"/>
      <c r="C48" s="35"/>
    </row>
    <row r="49" spans="1:3" ht="32.6" x14ac:dyDescent="0.2">
      <c r="A49" s="2" t="s">
        <v>107</v>
      </c>
      <c r="B49" s="23">
        <f>B47-B45</f>
        <v>3.8852978233492097E-2</v>
      </c>
      <c r="C49" s="35"/>
    </row>
    <row r="50" spans="1:3" x14ac:dyDescent="0.2">
      <c r="A50" s="2"/>
      <c r="B50" s="23"/>
      <c r="C50" s="35"/>
    </row>
    <row r="51" spans="1:3" x14ac:dyDescent="0.2">
      <c r="A51" s="3" t="s">
        <v>108</v>
      </c>
      <c r="B51" s="23">
        <v>0</v>
      </c>
      <c r="C51" s="35"/>
    </row>
    <row r="52" spans="1:3" ht="32.6" x14ac:dyDescent="0.2">
      <c r="A52" s="2" t="s">
        <v>109</v>
      </c>
      <c r="B52" s="23">
        <f>(B34-B51)/B26*100</f>
        <v>0.2111470217665079</v>
      </c>
      <c r="C52" s="35"/>
    </row>
    <row r="53" spans="1:3" x14ac:dyDescent="0.2">
      <c r="A53" s="2"/>
      <c r="B53" s="23"/>
      <c r="C53" s="35"/>
    </row>
    <row r="54" spans="1:3" x14ac:dyDescent="0.2">
      <c r="A54" s="2" t="s">
        <v>110</v>
      </c>
      <c r="B54" s="23"/>
      <c r="C54" s="35"/>
    </row>
    <row r="55" spans="1:3" x14ac:dyDescent="0.2">
      <c r="A55" s="2"/>
      <c r="B55" s="23"/>
      <c r="C55" s="35"/>
    </row>
    <row r="56" spans="1:3" x14ac:dyDescent="0.2">
      <c r="A56" s="2" t="s">
        <v>112</v>
      </c>
      <c r="B56" s="23">
        <f>+B34+B22-B51</f>
        <v>572.59386697351886</v>
      </c>
      <c r="C56" s="35"/>
    </row>
    <row r="57" spans="1:3" x14ac:dyDescent="0.2">
      <c r="A57" s="2" t="s">
        <v>113</v>
      </c>
      <c r="B57" s="23">
        <f>(B56/B24)*100</f>
        <v>0.31348467569839172</v>
      </c>
      <c r="C57" s="35"/>
    </row>
    <row r="58" spans="1:3" x14ac:dyDescent="0.2">
      <c r="A58" s="2"/>
      <c r="B58" s="23"/>
      <c r="C58" s="35"/>
    </row>
    <row r="59" spans="1:3" x14ac:dyDescent="0.2">
      <c r="A59" s="2" t="s">
        <v>19</v>
      </c>
      <c r="B59" s="23"/>
      <c r="C59" s="35"/>
    </row>
    <row r="60" spans="1:3" ht="32.6" x14ac:dyDescent="0.2">
      <c r="A60" s="2" t="s">
        <v>120</v>
      </c>
      <c r="B60" s="23">
        <v>0.25</v>
      </c>
      <c r="C60" s="35"/>
    </row>
    <row r="61" spans="1:3" x14ac:dyDescent="0.2">
      <c r="A61" s="2" t="s">
        <v>114</v>
      </c>
      <c r="B61" s="23">
        <f>+B60+B28</f>
        <v>0.355864005540515</v>
      </c>
      <c r="C61" s="35"/>
    </row>
    <row r="62" spans="1:3" x14ac:dyDescent="0.2">
      <c r="A62" s="1"/>
      <c r="B62" s="38"/>
      <c r="C62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3447-C192-4290-8FB4-7B8AE8055FFD}">
  <dimension ref="A1:C62"/>
  <sheetViews>
    <sheetView rightToLeft="1" topLeftCell="A42" workbookViewId="0">
      <selection activeCell="B29" sqref="B29"/>
    </sheetView>
  </sheetViews>
  <sheetFormatPr defaultRowHeight="16.3" x14ac:dyDescent="0.2"/>
  <cols>
    <col min="1" max="1" width="81.77734375" style="31" customWidth="1"/>
    <col min="2" max="2" width="46" style="39" customWidth="1"/>
  </cols>
  <sheetData>
    <row r="1" spans="1:3" ht="48.9" x14ac:dyDescent="0.2">
      <c r="A1" s="32" t="s">
        <v>130</v>
      </c>
      <c r="B1" s="37" t="s">
        <v>0</v>
      </c>
    </row>
    <row r="2" spans="1:3" x14ac:dyDescent="0.2">
      <c r="A2" s="1"/>
      <c r="B2" s="38"/>
    </row>
    <row r="3" spans="1:3" x14ac:dyDescent="0.2">
      <c r="A3" s="1"/>
      <c r="B3" s="23"/>
    </row>
    <row r="4" spans="1:3" x14ac:dyDescent="0.2">
      <c r="A4" s="2" t="s">
        <v>1</v>
      </c>
      <c r="B4" s="23">
        <f>+B5+B6</f>
        <v>2.38</v>
      </c>
      <c r="C4" s="35"/>
    </row>
    <row r="5" spans="1:3" x14ac:dyDescent="0.2">
      <c r="A5" s="2" t="s">
        <v>2</v>
      </c>
      <c r="B5" s="23">
        <v>0</v>
      </c>
      <c r="C5" s="35"/>
    </row>
    <row r="6" spans="1:3" x14ac:dyDescent="0.2">
      <c r="A6" s="2" t="s">
        <v>3</v>
      </c>
      <c r="B6" s="23">
        <v>2.38</v>
      </c>
      <c r="C6" s="35"/>
    </row>
    <row r="7" spans="1:3" x14ac:dyDescent="0.2">
      <c r="A7" s="2"/>
      <c r="B7" s="23"/>
      <c r="C7" s="35"/>
    </row>
    <row r="8" spans="1:3" ht="32.6" x14ac:dyDescent="0.2">
      <c r="A8" s="2" t="s">
        <v>20</v>
      </c>
      <c r="B8" s="23">
        <f>+B9+B10</f>
        <v>0</v>
      </c>
      <c r="C8" s="35"/>
    </row>
    <row r="9" spans="1:3" x14ac:dyDescent="0.2">
      <c r="A9" s="2" t="s">
        <v>4</v>
      </c>
      <c r="B9" s="23">
        <f>J11</f>
        <v>0</v>
      </c>
      <c r="C9" s="35"/>
    </row>
    <row r="10" spans="1:3" x14ac:dyDescent="0.2">
      <c r="A10" s="2" t="s">
        <v>5</v>
      </c>
      <c r="B10" s="23">
        <f>J12</f>
        <v>0</v>
      </c>
      <c r="C10" s="35"/>
    </row>
    <row r="11" spans="1:3" x14ac:dyDescent="0.2">
      <c r="A11" s="2"/>
      <c r="B11" s="23"/>
      <c r="C11" s="35"/>
    </row>
    <row r="12" spans="1:3" x14ac:dyDescent="0.2">
      <c r="A12" s="2" t="s">
        <v>6</v>
      </c>
      <c r="B12" s="23">
        <f>+B13+B14</f>
        <v>0</v>
      </c>
      <c r="C12" s="35"/>
    </row>
    <row r="13" spans="1:3" x14ac:dyDescent="0.2">
      <c r="A13" s="2" t="s">
        <v>69</v>
      </c>
      <c r="B13" s="23">
        <f>J16</f>
        <v>0</v>
      </c>
      <c r="C13" s="35"/>
    </row>
    <row r="14" spans="1:3" x14ac:dyDescent="0.2">
      <c r="A14" s="2" t="s">
        <v>7</v>
      </c>
      <c r="B14" s="23">
        <v>0</v>
      </c>
      <c r="C14" s="35"/>
    </row>
    <row r="15" spans="1:3" x14ac:dyDescent="0.2">
      <c r="A15" s="2"/>
      <c r="B15" s="23"/>
      <c r="C15" s="35"/>
    </row>
    <row r="16" spans="1:3" x14ac:dyDescent="0.2">
      <c r="A16" s="2" t="s">
        <v>8</v>
      </c>
      <c r="B16" s="23">
        <v>3.9617900000000001</v>
      </c>
      <c r="C16" s="35"/>
    </row>
    <row r="17" spans="1:3" x14ac:dyDescent="0.2">
      <c r="A17" s="2"/>
      <c r="B17" s="23"/>
      <c r="C17" s="35"/>
    </row>
    <row r="18" spans="1:3" x14ac:dyDescent="0.2">
      <c r="A18" s="2" t="s">
        <v>98</v>
      </c>
      <c r="B18" s="23">
        <f>J28</f>
        <v>0</v>
      </c>
      <c r="C18" s="35"/>
    </row>
    <row r="19" spans="1:3" x14ac:dyDescent="0.2">
      <c r="A19" s="2"/>
      <c r="B19" s="23"/>
      <c r="C19" s="35"/>
    </row>
    <row r="20" spans="1:3" x14ac:dyDescent="0.2">
      <c r="A20" s="2" t="s">
        <v>99</v>
      </c>
      <c r="B20" s="23">
        <f>J29</f>
        <v>0</v>
      </c>
      <c r="C20" s="35"/>
    </row>
    <row r="21" spans="1:3" x14ac:dyDescent="0.2">
      <c r="A21" s="2"/>
      <c r="B21" s="23"/>
      <c r="C21" s="35"/>
    </row>
    <row r="22" spans="1:3" x14ac:dyDescent="0.2">
      <c r="A22" s="2" t="s">
        <v>100</v>
      </c>
      <c r="B22" s="23">
        <f>+B20+B18+B16+B12+B8+B4</f>
        <v>6.3417899999999996</v>
      </c>
      <c r="C22" s="35"/>
    </row>
    <row r="23" spans="1:3" x14ac:dyDescent="0.2">
      <c r="A23" s="2"/>
      <c r="B23" s="23"/>
      <c r="C23" s="35"/>
    </row>
    <row r="24" spans="1:3" x14ac:dyDescent="0.2">
      <c r="A24" s="2" t="s">
        <v>101</v>
      </c>
      <c r="B24" s="23">
        <f>+(B26+B25)/2</f>
        <v>5971.9377949999998</v>
      </c>
      <c r="C24" s="35"/>
    </row>
    <row r="25" spans="1:3" x14ac:dyDescent="0.2">
      <c r="A25" s="2" t="s">
        <v>128</v>
      </c>
      <c r="B25" s="23">
        <v>6447.8755899999996</v>
      </c>
      <c r="C25" s="35"/>
    </row>
    <row r="26" spans="1:3" x14ac:dyDescent="0.2">
      <c r="A26" s="2" t="s">
        <v>119</v>
      </c>
      <c r="B26" s="23">
        <v>5496</v>
      </c>
      <c r="C26" s="35"/>
    </row>
    <row r="27" spans="1:3" x14ac:dyDescent="0.2">
      <c r="A27" s="2"/>
      <c r="B27" s="23"/>
      <c r="C27" s="35"/>
    </row>
    <row r="28" spans="1:3" x14ac:dyDescent="0.2">
      <c r="A28" s="2" t="s">
        <v>102</v>
      </c>
      <c r="B28" s="23">
        <f>(B22/B24)*100</f>
        <v>0.10619316908005401</v>
      </c>
      <c r="C28" s="35"/>
    </row>
    <row r="29" spans="1:3" x14ac:dyDescent="0.2">
      <c r="A29" s="2"/>
      <c r="B29" s="23"/>
      <c r="C29" s="35"/>
    </row>
    <row r="30" spans="1:3" x14ac:dyDescent="0.2">
      <c r="A30" s="34" t="s">
        <v>9</v>
      </c>
      <c r="B30" s="23"/>
      <c r="C30" s="35"/>
    </row>
    <row r="31" spans="1:3" x14ac:dyDescent="0.2">
      <c r="A31" s="34"/>
      <c r="B31" s="23"/>
      <c r="C31" s="35"/>
    </row>
    <row r="32" spans="1:3" x14ac:dyDescent="0.2">
      <c r="A32" s="2" t="s">
        <v>103</v>
      </c>
      <c r="B32" s="23">
        <v>0</v>
      </c>
      <c r="C32" s="35"/>
    </row>
    <row r="33" spans="1:3" x14ac:dyDescent="0.2">
      <c r="A33" s="2"/>
      <c r="B33" s="23"/>
      <c r="C33" s="35"/>
    </row>
    <row r="34" spans="1:3" x14ac:dyDescent="0.2">
      <c r="A34" s="2" t="s">
        <v>104</v>
      </c>
      <c r="B34" s="23">
        <f>+B35+B36+B37+B38+B39+B40+B41+B42+B43</f>
        <v>4.9506353200815321</v>
      </c>
      <c r="C34" s="35"/>
    </row>
    <row r="35" spans="1:3" x14ac:dyDescent="0.2">
      <c r="A35" s="2" t="s">
        <v>10</v>
      </c>
      <c r="B35" s="23">
        <v>0</v>
      </c>
      <c r="C35" s="35"/>
    </row>
    <row r="36" spans="1:3" x14ac:dyDescent="0.2">
      <c r="A36" s="2" t="s">
        <v>11</v>
      </c>
      <c r="B36" s="23">
        <v>0</v>
      </c>
      <c r="C36" s="35"/>
    </row>
    <row r="37" spans="1:3" x14ac:dyDescent="0.2">
      <c r="A37" s="2" t="s">
        <v>12</v>
      </c>
      <c r="B37" s="23">
        <v>0</v>
      </c>
      <c r="C37" s="35"/>
    </row>
    <row r="38" spans="1:3" x14ac:dyDescent="0.2">
      <c r="A38" s="2" t="s">
        <v>13</v>
      </c>
      <c r="B38" s="23">
        <v>0</v>
      </c>
      <c r="C38" s="35"/>
    </row>
    <row r="39" spans="1:3" ht="32.6" x14ac:dyDescent="0.2">
      <c r="A39" s="2" t="s">
        <v>14</v>
      </c>
      <c r="B39" s="23">
        <v>6.3400000000000001E-3</v>
      </c>
      <c r="C39" s="35"/>
    </row>
    <row r="40" spans="1:3" ht="32.6" x14ac:dyDescent="0.2">
      <c r="A40" s="2" t="s">
        <v>15</v>
      </c>
      <c r="B40" s="23">
        <v>4.5076939664905211</v>
      </c>
      <c r="C40" s="35"/>
    </row>
    <row r="41" spans="1:3" ht="32.6" x14ac:dyDescent="0.2">
      <c r="A41" s="2" t="s">
        <v>16</v>
      </c>
      <c r="B41" s="23">
        <v>0</v>
      </c>
      <c r="C41" s="35"/>
    </row>
    <row r="42" spans="1:3" ht="32.6" x14ac:dyDescent="0.2">
      <c r="A42" s="2" t="s">
        <v>17</v>
      </c>
      <c r="B42" s="23">
        <v>0.43660135359101099</v>
      </c>
      <c r="C42" s="35"/>
    </row>
    <row r="43" spans="1:3" x14ac:dyDescent="0.2">
      <c r="A43" s="2" t="s">
        <v>18</v>
      </c>
      <c r="B43" s="23">
        <v>0</v>
      </c>
      <c r="C43" s="35"/>
    </row>
    <row r="44" spans="1:3" x14ac:dyDescent="0.2">
      <c r="A44" s="2"/>
      <c r="B44" s="23"/>
      <c r="C44" s="35"/>
    </row>
    <row r="45" spans="1:3" x14ac:dyDescent="0.2">
      <c r="A45" s="2" t="s">
        <v>105</v>
      </c>
      <c r="B45" s="23">
        <f>(B34/B26)*100</f>
        <v>9.0077061864656693E-2</v>
      </c>
      <c r="C45" s="35"/>
    </row>
    <row r="46" spans="1:3" x14ac:dyDescent="0.2">
      <c r="A46" s="2"/>
      <c r="B46" s="23"/>
      <c r="C46" s="35"/>
    </row>
    <row r="47" spans="1:3" x14ac:dyDescent="0.2">
      <c r="A47" s="2" t="s">
        <v>106</v>
      </c>
      <c r="B47" s="23">
        <v>0.15</v>
      </c>
      <c r="C47" s="35"/>
    </row>
    <row r="48" spans="1:3" x14ac:dyDescent="0.2">
      <c r="A48" s="2"/>
      <c r="B48" s="23"/>
      <c r="C48" s="35"/>
    </row>
    <row r="49" spans="1:3" ht="32.6" x14ac:dyDescent="0.2">
      <c r="A49" s="2" t="s">
        <v>107</v>
      </c>
      <c r="B49" s="23">
        <f>B47-B45</f>
        <v>5.9922938135343301E-2</v>
      </c>
      <c r="C49" s="35"/>
    </row>
    <row r="50" spans="1:3" x14ac:dyDescent="0.2">
      <c r="A50" s="2"/>
      <c r="B50" s="23"/>
      <c r="C50" s="35"/>
    </row>
    <row r="51" spans="1:3" x14ac:dyDescent="0.2">
      <c r="A51" s="2" t="s">
        <v>108</v>
      </c>
      <c r="B51" s="23">
        <v>0</v>
      </c>
      <c r="C51" s="35"/>
    </row>
    <row r="52" spans="1:3" ht="32.6" x14ac:dyDescent="0.2">
      <c r="A52" s="2" t="s">
        <v>109</v>
      </c>
      <c r="B52" s="23">
        <f>(B34-B51)/B26*100</f>
        <v>9.0077061864656693E-2</v>
      </c>
      <c r="C52" s="35"/>
    </row>
    <row r="53" spans="1:3" x14ac:dyDescent="0.2">
      <c r="A53" s="2"/>
      <c r="B53" s="23"/>
      <c r="C53" s="35"/>
    </row>
    <row r="54" spans="1:3" x14ac:dyDescent="0.2">
      <c r="A54" s="2" t="s">
        <v>110</v>
      </c>
      <c r="B54" s="23"/>
      <c r="C54" s="35"/>
    </row>
    <row r="55" spans="1:3" x14ac:dyDescent="0.2">
      <c r="A55" s="2"/>
      <c r="B55" s="23"/>
      <c r="C55" s="35"/>
    </row>
    <row r="56" spans="1:3" x14ac:dyDescent="0.2">
      <c r="A56" s="2" t="s">
        <v>111</v>
      </c>
      <c r="B56" s="23">
        <f>+B34+B22-B51</f>
        <v>11.292425320081531</v>
      </c>
      <c r="C56" s="35"/>
    </row>
    <row r="57" spans="1:3" x14ac:dyDescent="0.2">
      <c r="A57" s="2" t="s">
        <v>113</v>
      </c>
      <c r="B57" s="23">
        <f>(B56/B24)*100</f>
        <v>0.18909147596172393</v>
      </c>
      <c r="C57" s="35"/>
    </row>
    <row r="58" spans="1:3" x14ac:dyDescent="0.2">
      <c r="A58" s="2"/>
      <c r="B58" s="23"/>
      <c r="C58" s="35"/>
    </row>
    <row r="59" spans="1:3" x14ac:dyDescent="0.2">
      <c r="A59" s="2" t="s">
        <v>19</v>
      </c>
      <c r="B59" s="23"/>
      <c r="C59" s="35"/>
    </row>
    <row r="60" spans="1:3" ht="32.6" x14ac:dyDescent="0.2">
      <c r="A60" s="2" t="s">
        <v>120</v>
      </c>
      <c r="B60" s="23">
        <v>0.15</v>
      </c>
      <c r="C60" s="35"/>
    </row>
    <row r="61" spans="1:3" x14ac:dyDescent="0.2">
      <c r="A61" s="2" t="s">
        <v>114</v>
      </c>
      <c r="B61" s="23">
        <f>+B60+B28</f>
        <v>0.25619316908005402</v>
      </c>
      <c r="C61" s="35"/>
    </row>
    <row r="62" spans="1:3" x14ac:dyDescent="0.2">
      <c r="A62" s="1"/>
      <c r="B62" s="38"/>
      <c r="C62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5BA2-77A0-4F03-8880-1EE0302BBC13}">
  <dimension ref="A1:C62"/>
  <sheetViews>
    <sheetView rightToLeft="1" topLeftCell="A42" workbookViewId="0">
      <selection activeCell="B25" sqref="B25"/>
    </sheetView>
  </sheetViews>
  <sheetFormatPr defaultRowHeight="16.3" x14ac:dyDescent="0.2"/>
  <cols>
    <col min="1" max="1" width="81.77734375" style="31" customWidth="1"/>
    <col min="2" max="2" width="46" style="39" customWidth="1"/>
  </cols>
  <sheetData>
    <row r="1" spans="1:3" ht="48.9" x14ac:dyDescent="0.2">
      <c r="A1" s="2" t="s">
        <v>130</v>
      </c>
      <c r="B1" s="41" t="s">
        <v>0</v>
      </c>
    </row>
    <row r="2" spans="1:3" x14ac:dyDescent="0.2">
      <c r="A2" s="1"/>
      <c r="B2" s="23"/>
    </row>
    <row r="3" spans="1:3" x14ac:dyDescent="0.2">
      <c r="A3" s="1"/>
      <c r="B3" s="23"/>
    </row>
    <row r="4" spans="1:3" x14ac:dyDescent="0.2">
      <c r="A4" s="2" t="s">
        <v>1</v>
      </c>
      <c r="B4" s="23">
        <f>+B5+B6</f>
        <v>0.52</v>
      </c>
      <c r="C4" s="35"/>
    </row>
    <row r="5" spans="1:3" x14ac:dyDescent="0.2">
      <c r="A5" s="2" t="s">
        <v>2</v>
      </c>
      <c r="B5" s="23">
        <v>0</v>
      </c>
      <c r="C5" s="35"/>
    </row>
    <row r="6" spans="1:3" x14ac:dyDescent="0.2">
      <c r="A6" s="2" t="s">
        <v>3</v>
      </c>
      <c r="B6" s="23">
        <v>0.52</v>
      </c>
      <c r="C6" s="35"/>
    </row>
    <row r="7" spans="1:3" x14ac:dyDescent="0.2">
      <c r="A7" s="2"/>
      <c r="B7" s="23"/>
      <c r="C7" s="35"/>
    </row>
    <row r="8" spans="1:3" ht="32.6" x14ac:dyDescent="0.2">
      <c r="A8" s="2" t="s">
        <v>20</v>
      </c>
      <c r="B8" s="23">
        <f>+B9+B10</f>
        <v>0</v>
      </c>
      <c r="C8" s="35"/>
    </row>
    <row r="9" spans="1:3" x14ac:dyDescent="0.2">
      <c r="A9" s="2" t="s">
        <v>4</v>
      </c>
      <c r="B9" s="23">
        <f>J11</f>
        <v>0</v>
      </c>
      <c r="C9" s="35"/>
    </row>
    <row r="10" spans="1:3" x14ac:dyDescent="0.2">
      <c r="A10" s="2" t="s">
        <v>5</v>
      </c>
      <c r="B10" s="23">
        <f>J12</f>
        <v>0</v>
      </c>
      <c r="C10" s="35"/>
    </row>
    <row r="11" spans="1:3" x14ac:dyDescent="0.2">
      <c r="A11" s="2"/>
      <c r="B11" s="23"/>
      <c r="C11" s="35"/>
    </row>
    <row r="12" spans="1:3" x14ac:dyDescent="0.2">
      <c r="A12" s="2" t="s">
        <v>6</v>
      </c>
      <c r="B12" s="23"/>
      <c r="C12" s="35"/>
    </row>
    <row r="13" spans="1:3" x14ac:dyDescent="0.2">
      <c r="A13" s="2" t="s">
        <v>97</v>
      </c>
      <c r="B13" s="23">
        <f>J16</f>
        <v>0</v>
      </c>
      <c r="C13" s="35"/>
    </row>
    <row r="14" spans="1:3" x14ac:dyDescent="0.2">
      <c r="A14" s="2" t="s">
        <v>7</v>
      </c>
      <c r="B14" s="23">
        <v>0</v>
      </c>
      <c r="C14" s="35"/>
    </row>
    <row r="15" spans="1:3" x14ac:dyDescent="0.2">
      <c r="A15" s="2"/>
      <c r="B15" s="23"/>
      <c r="C15" s="35"/>
    </row>
    <row r="16" spans="1:3" x14ac:dyDescent="0.2">
      <c r="A16" s="2" t="s">
        <v>8</v>
      </c>
      <c r="B16" s="23">
        <v>0.60921000000000003</v>
      </c>
      <c r="C16" s="35"/>
    </row>
    <row r="17" spans="1:3" x14ac:dyDescent="0.2">
      <c r="A17" s="2"/>
      <c r="B17" s="23"/>
      <c r="C17" s="35"/>
    </row>
    <row r="18" spans="1:3" x14ac:dyDescent="0.2">
      <c r="A18" s="2" t="s">
        <v>98</v>
      </c>
      <c r="B18" s="23">
        <f>J28</f>
        <v>0</v>
      </c>
      <c r="C18" s="35"/>
    </row>
    <row r="19" spans="1:3" x14ac:dyDescent="0.2">
      <c r="A19" s="2"/>
      <c r="B19" s="23"/>
      <c r="C19" s="35"/>
    </row>
    <row r="20" spans="1:3" x14ac:dyDescent="0.2">
      <c r="A20" s="2" t="s">
        <v>99</v>
      </c>
      <c r="B20" s="23">
        <f>J29</f>
        <v>0</v>
      </c>
      <c r="C20" s="35"/>
    </row>
    <row r="21" spans="1:3" x14ac:dyDescent="0.2">
      <c r="A21" s="2"/>
      <c r="B21" s="23"/>
      <c r="C21" s="35"/>
    </row>
    <row r="22" spans="1:3" x14ac:dyDescent="0.2">
      <c r="A22" s="2" t="s">
        <v>100</v>
      </c>
      <c r="B22" s="23">
        <f>+B20+B18+B16+B12+B8+B4</f>
        <v>1.12921</v>
      </c>
      <c r="C22" s="35"/>
    </row>
    <row r="23" spans="1:3" x14ac:dyDescent="0.2">
      <c r="A23" s="2"/>
      <c r="B23" s="23"/>
      <c r="C23" s="35"/>
    </row>
    <row r="24" spans="1:3" x14ac:dyDescent="0.2">
      <c r="A24" s="2" t="s">
        <v>101</v>
      </c>
      <c r="B24" s="23">
        <f>+(B26+B25)/2</f>
        <v>1361.85187</v>
      </c>
      <c r="C24" s="35"/>
    </row>
    <row r="25" spans="1:3" x14ac:dyDescent="0.2">
      <c r="A25" s="2" t="s">
        <v>128</v>
      </c>
      <c r="B25" s="23">
        <v>1471.6984</v>
      </c>
      <c r="C25" s="35"/>
    </row>
    <row r="26" spans="1:3" x14ac:dyDescent="0.2">
      <c r="A26" s="2" t="s">
        <v>119</v>
      </c>
      <c r="B26" s="23">
        <v>1252.0053400000002</v>
      </c>
      <c r="C26" s="35"/>
    </row>
    <row r="27" spans="1:3" x14ac:dyDescent="0.2">
      <c r="A27" s="2"/>
      <c r="B27" s="23"/>
      <c r="C27" s="35"/>
    </row>
    <row r="28" spans="1:3" x14ac:dyDescent="0.2">
      <c r="A28" s="2" t="s">
        <v>102</v>
      </c>
      <c r="B28" s="23">
        <f>(B22/B24)*100</f>
        <v>8.2917241212144471E-2</v>
      </c>
      <c r="C28" s="35"/>
    </row>
    <row r="29" spans="1:3" x14ac:dyDescent="0.2">
      <c r="A29" s="2"/>
      <c r="B29" s="23"/>
      <c r="C29" s="35"/>
    </row>
    <row r="30" spans="1:3" x14ac:dyDescent="0.2">
      <c r="A30" s="34" t="s">
        <v>9</v>
      </c>
      <c r="B30" s="23"/>
      <c r="C30" s="35"/>
    </row>
    <row r="31" spans="1:3" x14ac:dyDescent="0.2">
      <c r="A31" s="2"/>
      <c r="B31" s="23"/>
      <c r="C31" s="35"/>
    </row>
    <row r="32" spans="1:3" x14ac:dyDescent="0.2">
      <c r="A32" s="2" t="s">
        <v>103</v>
      </c>
      <c r="B32" s="23">
        <v>0</v>
      </c>
      <c r="C32" s="35"/>
    </row>
    <row r="33" spans="1:3" x14ac:dyDescent="0.2">
      <c r="A33" s="2"/>
      <c r="B33" s="23"/>
      <c r="C33" s="35"/>
    </row>
    <row r="34" spans="1:3" x14ac:dyDescent="0.2">
      <c r="A34" s="2" t="s">
        <v>104</v>
      </c>
      <c r="B34" s="23">
        <f>+B35+B36+B37+B38+B39+B40+B41+B42+B43</f>
        <v>0.47225810689086023</v>
      </c>
      <c r="C34" s="35"/>
    </row>
    <row r="35" spans="1:3" x14ac:dyDescent="0.2">
      <c r="A35" s="2" t="s">
        <v>10</v>
      </c>
      <c r="B35" s="23">
        <v>0</v>
      </c>
      <c r="C35" s="35"/>
    </row>
    <row r="36" spans="1:3" x14ac:dyDescent="0.2">
      <c r="A36" s="2" t="s">
        <v>11</v>
      </c>
      <c r="B36" s="23">
        <v>0</v>
      </c>
      <c r="C36" s="35"/>
    </row>
    <row r="37" spans="1:3" x14ac:dyDescent="0.2">
      <c r="A37" s="2" t="s">
        <v>12</v>
      </c>
      <c r="B37" s="23">
        <v>0</v>
      </c>
      <c r="C37" s="35"/>
    </row>
    <row r="38" spans="1:3" x14ac:dyDescent="0.2">
      <c r="A38" s="2" t="s">
        <v>13</v>
      </c>
      <c r="B38" s="23">
        <v>0</v>
      </c>
      <c r="C38" s="35"/>
    </row>
    <row r="39" spans="1:3" ht="32.6" x14ac:dyDescent="0.2">
      <c r="A39" s="2" t="s">
        <v>14</v>
      </c>
      <c r="B39" s="23">
        <v>0</v>
      </c>
      <c r="C39" s="35"/>
    </row>
    <row r="40" spans="1:3" ht="32.6" x14ac:dyDescent="0.2">
      <c r="A40" s="2" t="s">
        <v>15</v>
      </c>
      <c r="B40" s="23">
        <v>0.4439328082996849</v>
      </c>
      <c r="C40" s="35"/>
    </row>
    <row r="41" spans="1:3" ht="32.6" x14ac:dyDescent="0.2">
      <c r="A41" s="2" t="s">
        <v>16</v>
      </c>
      <c r="B41" s="23">
        <v>0</v>
      </c>
      <c r="C41" s="35"/>
    </row>
    <row r="42" spans="1:3" ht="32.6" x14ac:dyDescent="0.2">
      <c r="A42" s="2" t="s">
        <v>17</v>
      </c>
      <c r="B42" s="23">
        <v>2.8325298591175344E-2</v>
      </c>
      <c r="C42" s="35"/>
    </row>
    <row r="43" spans="1:3" x14ac:dyDescent="0.2">
      <c r="A43" s="2" t="s">
        <v>18</v>
      </c>
      <c r="B43" s="23">
        <v>0</v>
      </c>
      <c r="C43" s="35"/>
    </row>
    <row r="44" spans="1:3" x14ac:dyDescent="0.2">
      <c r="A44" s="2"/>
      <c r="B44" s="23"/>
      <c r="C44" s="35"/>
    </row>
    <row r="45" spans="1:3" x14ac:dyDescent="0.2">
      <c r="A45" s="2" t="s">
        <v>105</v>
      </c>
      <c r="B45" s="23">
        <f>(B34/B26)*100</f>
        <v>3.7720135194539997E-2</v>
      </c>
      <c r="C45" s="35"/>
    </row>
    <row r="46" spans="1:3" x14ac:dyDescent="0.2">
      <c r="A46" s="2"/>
      <c r="B46" s="23"/>
      <c r="C46" s="35"/>
    </row>
    <row r="47" spans="1:3" x14ac:dyDescent="0.2">
      <c r="A47" s="2" t="s">
        <v>106</v>
      </c>
      <c r="B47" s="23">
        <v>0.1</v>
      </c>
      <c r="C47" s="35"/>
    </row>
    <row r="48" spans="1:3" x14ac:dyDescent="0.2">
      <c r="A48" s="2"/>
      <c r="B48" s="23"/>
      <c r="C48" s="35"/>
    </row>
    <row r="49" spans="1:3" ht="32.6" x14ac:dyDescent="0.2">
      <c r="A49" s="2" t="s">
        <v>107</v>
      </c>
      <c r="B49" s="23">
        <f>B47-B45</f>
        <v>6.2279864805460008E-2</v>
      </c>
      <c r="C49" s="35"/>
    </row>
    <row r="50" spans="1:3" x14ac:dyDescent="0.2">
      <c r="A50" s="2"/>
      <c r="B50" s="23"/>
      <c r="C50" s="35"/>
    </row>
    <row r="51" spans="1:3" x14ac:dyDescent="0.2">
      <c r="A51" s="3" t="s">
        <v>108</v>
      </c>
      <c r="B51" s="23">
        <v>0</v>
      </c>
      <c r="C51" s="35"/>
    </row>
    <row r="52" spans="1:3" ht="32.6" x14ac:dyDescent="0.2">
      <c r="A52" s="2" t="s">
        <v>109</v>
      </c>
      <c r="B52" s="23">
        <f>(B34-B51)/B26*100</f>
        <v>3.7720135194539997E-2</v>
      </c>
      <c r="C52" s="35"/>
    </row>
    <row r="53" spans="1:3" x14ac:dyDescent="0.2">
      <c r="A53" s="2"/>
      <c r="B53" s="23"/>
      <c r="C53" s="35"/>
    </row>
    <row r="54" spans="1:3" x14ac:dyDescent="0.2">
      <c r="A54" s="2" t="s">
        <v>110</v>
      </c>
      <c r="B54" s="23"/>
      <c r="C54" s="35"/>
    </row>
    <row r="55" spans="1:3" x14ac:dyDescent="0.2">
      <c r="A55" s="2"/>
      <c r="B55" s="23"/>
      <c r="C55" s="35"/>
    </row>
    <row r="56" spans="1:3" x14ac:dyDescent="0.2">
      <c r="A56" s="2" t="s">
        <v>111</v>
      </c>
      <c r="B56" s="23">
        <f>+B34+B22-B51</f>
        <v>1.6014681068908603</v>
      </c>
      <c r="C56" s="35"/>
    </row>
    <row r="57" spans="1:3" x14ac:dyDescent="0.2">
      <c r="A57" s="2" t="s">
        <v>113</v>
      </c>
      <c r="B57" s="23">
        <f>(B56/B24)*100</f>
        <v>0.11759488253967447</v>
      </c>
      <c r="C57" s="35"/>
    </row>
    <row r="58" spans="1:3" x14ac:dyDescent="0.2">
      <c r="A58" s="2"/>
      <c r="B58" s="23"/>
      <c r="C58" s="35"/>
    </row>
    <row r="59" spans="1:3" x14ac:dyDescent="0.2">
      <c r="A59" s="2" t="s">
        <v>19</v>
      </c>
      <c r="B59" s="23"/>
      <c r="C59" s="35"/>
    </row>
    <row r="60" spans="1:3" ht="32.6" x14ac:dyDescent="0.2">
      <c r="A60" s="2" t="s">
        <v>120</v>
      </c>
      <c r="B60" s="23">
        <v>0.1</v>
      </c>
      <c r="C60" s="35"/>
    </row>
    <row r="61" spans="1:3" x14ac:dyDescent="0.2">
      <c r="A61" s="2" t="s">
        <v>114</v>
      </c>
      <c r="B61" s="23">
        <f>+B60+B28</f>
        <v>0.18291724121214448</v>
      </c>
      <c r="C61" s="35"/>
    </row>
    <row r="62" spans="1:3" x14ac:dyDescent="0.2">
      <c r="A62" s="1"/>
      <c r="B62" s="38"/>
      <c r="C62" s="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B9E8-E53E-4A7E-AFA6-9C5C77BF29A8}">
  <dimension ref="A1:D55"/>
  <sheetViews>
    <sheetView rightToLeft="1" topLeftCell="A43" workbookViewId="0">
      <selection activeCell="B39" sqref="B39"/>
    </sheetView>
  </sheetViews>
  <sheetFormatPr defaultColWidth="9" defaultRowHeight="16.3" x14ac:dyDescent="0.3"/>
  <cols>
    <col min="1" max="1" width="29.33203125" style="6" customWidth="1"/>
    <col min="2" max="2" width="52" style="6" customWidth="1"/>
    <col min="3" max="16384" width="9" style="6"/>
  </cols>
  <sheetData>
    <row r="1" spans="1:4" ht="71.349999999999994" customHeight="1" thickBot="1" x14ac:dyDescent="0.35">
      <c r="A1" s="4" t="s">
        <v>131</v>
      </c>
      <c r="B1" s="5" t="s">
        <v>0</v>
      </c>
    </row>
    <row r="2" spans="1:4" ht="49.6" thickBot="1" x14ac:dyDescent="0.35">
      <c r="A2" s="7" t="s">
        <v>21</v>
      </c>
      <c r="B2" s="8"/>
    </row>
    <row r="3" spans="1:4" ht="17" thickBot="1" x14ac:dyDescent="0.35">
      <c r="A3" s="7" t="s">
        <v>22</v>
      </c>
      <c r="B3" s="8"/>
    </row>
    <row r="4" spans="1:4" ht="17" thickBot="1" x14ac:dyDescent="0.35">
      <c r="A4" s="9" t="s">
        <v>133</v>
      </c>
      <c r="B4" s="17">
        <v>0.54</v>
      </c>
    </row>
    <row r="5" spans="1:4" ht="17" thickBot="1" x14ac:dyDescent="0.35">
      <c r="A5" s="9" t="s">
        <v>41</v>
      </c>
      <c r="B5" s="17">
        <v>0</v>
      </c>
    </row>
    <row r="6" spans="1:4" ht="17" thickBot="1" x14ac:dyDescent="0.35">
      <c r="A6" s="9" t="s">
        <v>39</v>
      </c>
      <c r="B6" s="17">
        <v>0</v>
      </c>
    </row>
    <row r="7" spans="1:4" ht="17" thickBot="1" x14ac:dyDescent="0.35">
      <c r="A7" s="7" t="s">
        <v>73</v>
      </c>
      <c r="B7" s="17"/>
    </row>
    <row r="8" spans="1:4" ht="17" thickBot="1" x14ac:dyDescent="0.35">
      <c r="A8" s="9" t="s">
        <v>115</v>
      </c>
      <c r="B8" s="8">
        <v>50.27</v>
      </c>
    </row>
    <row r="9" spans="1:4" ht="14.95" customHeight="1" thickBot="1" x14ac:dyDescent="0.35">
      <c r="A9" s="9" t="s">
        <v>116</v>
      </c>
      <c r="B9" s="8">
        <v>16.8</v>
      </c>
    </row>
    <row r="10" spans="1:4" ht="17" thickBot="1" x14ac:dyDescent="0.35">
      <c r="A10" s="9" t="s">
        <v>39</v>
      </c>
      <c r="B10" s="17">
        <v>0</v>
      </c>
    </row>
    <row r="11" spans="1:4" ht="17" thickBot="1" x14ac:dyDescent="0.35">
      <c r="A11" s="7" t="s">
        <v>24</v>
      </c>
      <c r="B11" s="17">
        <f>SUM(B4:B10)</f>
        <v>67.61</v>
      </c>
      <c r="D11" s="36"/>
    </row>
    <row r="12" spans="1:4" ht="17" thickBot="1" x14ac:dyDescent="0.35">
      <c r="A12" s="10"/>
      <c r="B12" s="8"/>
    </row>
    <row r="13" spans="1:4" ht="17" thickBot="1" x14ac:dyDescent="0.35">
      <c r="A13" s="7" t="s">
        <v>25</v>
      </c>
      <c r="B13" s="8"/>
    </row>
    <row r="14" spans="1:4" ht="17" thickBot="1" x14ac:dyDescent="0.35">
      <c r="A14" s="7" t="s">
        <v>22</v>
      </c>
      <c r="B14" s="8"/>
    </row>
    <row r="15" spans="1:4" ht="17" thickBot="1" x14ac:dyDescent="0.35">
      <c r="A15" s="9" t="s">
        <v>40</v>
      </c>
      <c r="B15" s="17">
        <v>0</v>
      </c>
    </row>
    <row r="16" spans="1:4" ht="17" thickBot="1" x14ac:dyDescent="0.35">
      <c r="A16" s="9" t="s">
        <v>41</v>
      </c>
      <c r="B16" s="17">
        <v>0</v>
      </c>
    </row>
    <row r="17" spans="1:2" ht="15.8" customHeight="1" thickBot="1" x14ac:dyDescent="0.35">
      <c r="A17" s="9" t="s">
        <v>39</v>
      </c>
      <c r="B17" s="17">
        <v>0</v>
      </c>
    </row>
    <row r="18" spans="1:2" ht="17" thickBot="1" x14ac:dyDescent="0.35">
      <c r="A18" s="7" t="s">
        <v>23</v>
      </c>
      <c r="B18" s="8"/>
    </row>
    <row r="19" spans="1:2" ht="17" thickBot="1" x14ac:dyDescent="0.35">
      <c r="A19" s="9" t="s">
        <v>40</v>
      </c>
      <c r="B19" s="17">
        <v>0</v>
      </c>
    </row>
    <row r="20" spans="1:2" ht="14.3" customHeight="1" thickBot="1" x14ac:dyDescent="0.35">
      <c r="A20" s="9" t="s">
        <v>41</v>
      </c>
      <c r="B20" s="17">
        <v>0</v>
      </c>
    </row>
    <row r="21" spans="1:2" ht="14.95" customHeight="1" thickBot="1" x14ac:dyDescent="0.35">
      <c r="A21" s="9" t="s">
        <v>39</v>
      </c>
      <c r="B21" s="17">
        <v>0</v>
      </c>
    </row>
    <row r="22" spans="1:2" ht="17" thickBot="1" x14ac:dyDescent="0.35">
      <c r="A22" s="7" t="s">
        <v>26</v>
      </c>
      <c r="B22" s="17">
        <f>SUM(B15:B21)</f>
        <v>0</v>
      </c>
    </row>
    <row r="23" spans="1:2" ht="17" thickBot="1" x14ac:dyDescent="0.35">
      <c r="A23" s="9"/>
      <c r="B23" s="8"/>
    </row>
    <row r="24" spans="1:2" ht="33.299999999999997" thickBot="1" x14ac:dyDescent="0.35">
      <c r="A24" s="7" t="s">
        <v>27</v>
      </c>
      <c r="B24" s="8"/>
    </row>
    <row r="25" spans="1:2" ht="17" thickBot="1" x14ac:dyDescent="0.35">
      <c r="A25" s="9" t="s">
        <v>115</v>
      </c>
      <c r="B25" s="17">
        <v>0.01</v>
      </c>
    </row>
    <row r="26" spans="1:2" ht="17" thickBot="1" x14ac:dyDescent="0.35">
      <c r="A26" s="9" t="s">
        <v>43</v>
      </c>
      <c r="B26" s="17">
        <v>0</v>
      </c>
    </row>
    <row r="27" spans="1:2" ht="17" thickBot="1" x14ac:dyDescent="0.35">
      <c r="A27" s="9" t="s">
        <v>39</v>
      </c>
      <c r="B27" s="17">
        <v>0.11</v>
      </c>
    </row>
    <row r="28" spans="1:2" ht="49.6" thickBot="1" x14ac:dyDescent="0.35">
      <c r="A28" s="7" t="s">
        <v>28</v>
      </c>
      <c r="B28" s="17">
        <f>SUM(B25:B27)</f>
        <v>0.12</v>
      </c>
    </row>
    <row r="29" spans="1:2" ht="17" thickBot="1" x14ac:dyDescent="0.35">
      <c r="A29" s="7"/>
      <c r="B29" s="8"/>
    </row>
    <row r="30" spans="1:2" ht="33.299999999999997" thickBot="1" x14ac:dyDescent="0.35">
      <c r="A30" s="7" t="s">
        <v>29</v>
      </c>
      <c r="B30" s="8"/>
    </row>
    <row r="31" spans="1:2" ht="17" thickBot="1" x14ac:dyDescent="0.35">
      <c r="A31" s="9" t="s">
        <v>42</v>
      </c>
      <c r="B31" s="17">
        <v>0</v>
      </c>
    </row>
    <row r="32" spans="1:2" ht="17" thickBot="1" x14ac:dyDescent="0.35">
      <c r="A32" s="9" t="s">
        <v>43</v>
      </c>
      <c r="B32" s="17">
        <v>0</v>
      </c>
    </row>
    <row r="33" spans="1:2" ht="15.8" customHeight="1" thickBot="1" x14ac:dyDescent="0.35">
      <c r="A33" s="9" t="s">
        <v>39</v>
      </c>
      <c r="B33" s="17">
        <v>0</v>
      </c>
    </row>
    <row r="34" spans="1:2" ht="33.299999999999997" thickBot="1" x14ac:dyDescent="0.35">
      <c r="A34" s="7" t="s">
        <v>30</v>
      </c>
      <c r="B34" s="17">
        <f>SUM(B31:B33)</f>
        <v>0</v>
      </c>
    </row>
    <row r="35" spans="1:2" ht="17" thickBot="1" x14ac:dyDescent="0.35">
      <c r="A35" s="9"/>
      <c r="B35" s="8"/>
    </row>
    <row r="36" spans="1:2" ht="33.299999999999997" thickBot="1" x14ac:dyDescent="0.35">
      <c r="A36" s="7" t="s">
        <v>31</v>
      </c>
      <c r="B36" s="8"/>
    </row>
    <row r="37" spans="1:2" ht="17" thickBot="1" x14ac:dyDescent="0.35">
      <c r="A37" s="9" t="s">
        <v>44</v>
      </c>
      <c r="B37" s="17">
        <v>0</v>
      </c>
    </row>
    <row r="38" spans="1:2" ht="17" thickBot="1" x14ac:dyDescent="0.35">
      <c r="A38" s="9" t="s">
        <v>45</v>
      </c>
      <c r="B38" s="17">
        <v>0</v>
      </c>
    </row>
    <row r="39" spans="1:2" ht="17" thickBot="1" x14ac:dyDescent="0.35">
      <c r="A39" s="9" t="s">
        <v>39</v>
      </c>
      <c r="B39" s="17">
        <f>'נספח 1 - גמל עו"ס מצרפי'!B16</f>
        <v>133.10637</v>
      </c>
    </row>
    <row r="40" spans="1:2" ht="17" thickBot="1" x14ac:dyDescent="0.35">
      <c r="A40" s="7" t="s">
        <v>32</v>
      </c>
      <c r="B40" s="17">
        <f>SUM(B37:B39)</f>
        <v>133.10637</v>
      </c>
    </row>
    <row r="41" spans="1:2" ht="17" thickBot="1" x14ac:dyDescent="0.35">
      <c r="A41" s="7"/>
      <c r="B41" s="8"/>
    </row>
    <row r="42" spans="1:2" ht="17" thickBot="1" x14ac:dyDescent="0.35">
      <c r="A42" s="7"/>
      <c r="B42" s="8"/>
    </row>
    <row r="43" spans="1:2" ht="33.299999999999997" thickBot="1" x14ac:dyDescent="0.35">
      <c r="A43" s="7" t="s">
        <v>33</v>
      </c>
      <c r="B43" s="8"/>
    </row>
    <row r="44" spans="1:2" ht="17" thickBot="1" x14ac:dyDescent="0.35">
      <c r="A44" s="9" t="s">
        <v>42</v>
      </c>
      <c r="B44" s="17">
        <v>0</v>
      </c>
    </row>
    <row r="45" spans="1:2" ht="17" thickBot="1" x14ac:dyDescent="0.35">
      <c r="A45" s="9" t="s">
        <v>43</v>
      </c>
      <c r="B45" s="17">
        <v>0</v>
      </c>
    </row>
    <row r="46" spans="1:2" ht="17" thickBot="1" x14ac:dyDescent="0.35">
      <c r="A46" s="9" t="s">
        <v>39</v>
      </c>
      <c r="B46" s="17">
        <v>0</v>
      </c>
    </row>
    <row r="47" spans="1:2" ht="33.299999999999997" thickBot="1" x14ac:dyDescent="0.35">
      <c r="A47" s="7" t="s">
        <v>34</v>
      </c>
      <c r="B47" s="17">
        <f>SUM(B44:B46)</f>
        <v>0</v>
      </c>
    </row>
    <row r="48" spans="1:2" ht="17" thickBot="1" x14ac:dyDescent="0.35">
      <c r="A48" s="9"/>
      <c r="B48" s="8"/>
    </row>
    <row r="49" spans="1:3" ht="17" thickBot="1" x14ac:dyDescent="0.35">
      <c r="A49" s="7" t="s">
        <v>35</v>
      </c>
      <c r="B49" s="8"/>
    </row>
    <row r="50" spans="1:3" ht="17" thickBot="1" x14ac:dyDescent="0.35">
      <c r="A50" s="9" t="s">
        <v>42</v>
      </c>
      <c r="B50" s="17">
        <v>0</v>
      </c>
    </row>
    <row r="51" spans="1:3" ht="17" thickBot="1" x14ac:dyDescent="0.35">
      <c r="A51" s="9" t="s">
        <v>43</v>
      </c>
      <c r="B51" s="17">
        <v>0</v>
      </c>
    </row>
    <row r="52" spans="1:3" ht="17" thickBot="1" x14ac:dyDescent="0.35">
      <c r="A52" s="9" t="s">
        <v>39</v>
      </c>
      <c r="B52" s="17">
        <v>0</v>
      </c>
    </row>
    <row r="53" spans="1:3" ht="17" thickBot="1" x14ac:dyDescent="0.35">
      <c r="A53" s="7" t="s">
        <v>36</v>
      </c>
      <c r="B53" s="17">
        <f>SUM(B50:B52)</f>
        <v>0</v>
      </c>
    </row>
    <row r="54" spans="1:3" ht="17" thickBot="1" x14ac:dyDescent="0.35">
      <c r="A54" s="9"/>
      <c r="B54" s="8"/>
    </row>
    <row r="55" spans="1:3" ht="33.299999999999997" thickBot="1" x14ac:dyDescent="0.35">
      <c r="A55" s="7" t="s">
        <v>70</v>
      </c>
      <c r="B55" s="17">
        <f>+B53+B47+B40+B34+B28+B22+B11</f>
        <v>200.83636999999999</v>
      </c>
      <c r="C55" s="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9A62-9DD2-4E8A-BAF1-8E32D5B98D87}">
  <dimension ref="A1:H94"/>
  <sheetViews>
    <sheetView rightToLeft="1" topLeftCell="A90" zoomScaleNormal="100" workbookViewId="0">
      <selection activeCell="B81" sqref="B81"/>
    </sheetView>
  </sheetViews>
  <sheetFormatPr defaultColWidth="9" defaultRowHeight="16.3" x14ac:dyDescent="0.2"/>
  <cols>
    <col min="1" max="1" width="32.77734375" style="12" customWidth="1"/>
    <col min="2" max="2" width="22.77734375" style="12" customWidth="1"/>
    <col min="3" max="5" width="9" style="12"/>
    <col min="6" max="6" width="130" style="12" customWidth="1"/>
    <col min="7" max="16384" width="9" style="12"/>
  </cols>
  <sheetData>
    <row r="1" spans="1:8" ht="33.299999999999997" thickBot="1" x14ac:dyDescent="0.2">
      <c r="A1" s="4" t="s">
        <v>132</v>
      </c>
      <c r="B1" s="13" t="s">
        <v>46</v>
      </c>
      <c r="F1" s="19"/>
    </row>
    <row r="2" spans="1:8" ht="45" customHeight="1" thickBot="1" x14ac:dyDescent="0.2">
      <c r="A2" s="7" t="s">
        <v>47</v>
      </c>
      <c r="B2" s="14"/>
      <c r="F2" s="19"/>
    </row>
    <row r="3" spans="1:8" ht="17" thickBot="1" x14ac:dyDescent="0.2">
      <c r="A3" s="9" t="s">
        <v>79</v>
      </c>
      <c r="B3" s="30">
        <v>7.666666666666667</v>
      </c>
      <c r="F3" s="19"/>
      <c r="G3" s="19"/>
      <c r="H3" s="19"/>
    </row>
    <row r="4" spans="1:8" ht="17" thickBot="1" x14ac:dyDescent="0.2">
      <c r="A4" s="9" t="s">
        <v>77</v>
      </c>
      <c r="B4" s="30">
        <v>36.189610000000002</v>
      </c>
      <c r="F4" s="19"/>
      <c r="G4" s="19"/>
      <c r="H4" s="19"/>
    </row>
    <row r="5" spans="1:8" ht="17" thickBot="1" x14ac:dyDescent="0.2">
      <c r="A5" s="9" t="s">
        <v>80</v>
      </c>
      <c r="B5" s="30">
        <v>50.069929999999999</v>
      </c>
      <c r="F5" s="19"/>
      <c r="G5" s="19"/>
      <c r="H5" s="19"/>
    </row>
    <row r="6" spans="1:8" ht="17" thickBot="1" x14ac:dyDescent="0.2">
      <c r="A6" s="9" t="s">
        <v>81</v>
      </c>
      <c r="B6" s="30">
        <v>24.676600000000001</v>
      </c>
      <c r="F6" s="19"/>
      <c r="G6" s="19"/>
      <c r="H6" s="19"/>
    </row>
    <row r="7" spans="1:8" ht="17" thickBot="1" x14ac:dyDescent="0.2">
      <c r="A7" s="9" t="s">
        <v>78</v>
      </c>
      <c r="B7" s="30">
        <v>5.6280000000000001</v>
      </c>
      <c r="F7" s="19"/>
      <c r="G7" s="22"/>
      <c r="H7" s="26"/>
    </row>
    <row r="8" spans="1:8" ht="17" thickBot="1" x14ac:dyDescent="0.2">
      <c r="A8" s="9" t="s">
        <v>82</v>
      </c>
      <c r="B8" s="30">
        <v>4.7389663105998361</v>
      </c>
      <c r="F8" s="19"/>
      <c r="G8" s="22"/>
      <c r="H8" s="26"/>
    </row>
    <row r="9" spans="1:8" ht="54.7" customHeight="1" thickBot="1" x14ac:dyDescent="0.2">
      <c r="A9" s="7" t="s">
        <v>48</v>
      </c>
      <c r="B9" s="30">
        <f>SUM(B3:B8)</f>
        <v>128.96977297726653</v>
      </c>
      <c r="F9" s="19"/>
      <c r="G9" s="22"/>
      <c r="H9" s="27"/>
    </row>
    <row r="10" spans="1:8" ht="54.7" customHeight="1" thickBot="1" x14ac:dyDescent="0.2">
      <c r="A10" s="7"/>
      <c r="B10" s="30"/>
      <c r="F10" s="19"/>
      <c r="G10" s="22"/>
      <c r="H10" s="27"/>
    </row>
    <row r="11" spans="1:8" ht="17" thickBot="1" x14ac:dyDescent="0.2">
      <c r="A11" s="9"/>
      <c r="B11" s="30"/>
      <c r="F11" s="19"/>
      <c r="G11" s="22"/>
      <c r="H11" s="25"/>
    </row>
    <row r="12" spans="1:8" ht="43.5" customHeight="1" thickBot="1" x14ac:dyDescent="0.2">
      <c r="A12" s="7" t="s">
        <v>49</v>
      </c>
      <c r="B12" s="30"/>
      <c r="F12" s="19"/>
      <c r="G12" s="22"/>
      <c r="H12" s="27"/>
    </row>
    <row r="13" spans="1:8" ht="17" thickBot="1" x14ac:dyDescent="0.2">
      <c r="A13" s="9" t="s">
        <v>92</v>
      </c>
      <c r="B13" s="30">
        <v>22.108221333333333</v>
      </c>
      <c r="F13" s="19"/>
      <c r="G13" s="22"/>
      <c r="H13" s="27"/>
    </row>
    <row r="14" spans="1:8" ht="17" thickBot="1" x14ac:dyDescent="0.2">
      <c r="A14" s="9" t="s">
        <v>83</v>
      </c>
      <c r="B14" s="30">
        <v>9.7229919999999996</v>
      </c>
      <c r="F14" s="19"/>
      <c r="G14" s="22"/>
      <c r="H14" s="27"/>
    </row>
    <row r="15" spans="1:8" ht="17" thickBot="1" x14ac:dyDescent="0.2">
      <c r="A15" s="9" t="s">
        <v>94</v>
      </c>
      <c r="B15" s="30">
        <v>2.4616624000000003</v>
      </c>
      <c r="F15" s="19"/>
      <c r="G15" s="22"/>
      <c r="H15" s="27"/>
    </row>
    <row r="16" spans="1:8" ht="17" thickBot="1" x14ac:dyDescent="0.2">
      <c r="A16" s="9" t="s">
        <v>91</v>
      </c>
      <c r="B16" s="30">
        <v>14.081527999999999</v>
      </c>
      <c r="F16" s="19"/>
      <c r="G16" s="22"/>
      <c r="H16" s="27"/>
    </row>
    <row r="17" spans="1:8" ht="17" thickBot="1" x14ac:dyDescent="0.2">
      <c r="A17" s="9" t="s">
        <v>93</v>
      </c>
      <c r="B17" s="30">
        <v>7.2515168000000001</v>
      </c>
      <c r="F17" s="19"/>
      <c r="G17" s="22"/>
      <c r="H17" s="27"/>
    </row>
    <row r="18" spans="1:8" ht="17" thickBot="1" x14ac:dyDescent="0.2">
      <c r="A18" s="9" t="s">
        <v>87</v>
      </c>
      <c r="B18" s="30">
        <v>13.825674666666666</v>
      </c>
      <c r="F18" s="19"/>
      <c r="G18" s="22"/>
      <c r="H18" s="27"/>
    </row>
    <row r="19" spans="1:8" ht="17" thickBot="1" x14ac:dyDescent="0.2">
      <c r="A19" s="9" t="s">
        <v>89</v>
      </c>
      <c r="B19" s="30">
        <v>10.439589778235465</v>
      </c>
      <c r="F19" s="19"/>
      <c r="G19" s="22"/>
      <c r="H19" s="27"/>
    </row>
    <row r="20" spans="1:8" ht="17" thickBot="1" x14ac:dyDescent="0.2">
      <c r="A20" s="9" t="s">
        <v>90</v>
      </c>
      <c r="B20" s="30">
        <v>8.7764169600000006</v>
      </c>
      <c r="F20" s="19"/>
      <c r="G20" s="22"/>
      <c r="H20" s="27"/>
    </row>
    <row r="21" spans="1:8" ht="33.299999999999997" thickBot="1" x14ac:dyDescent="0.2">
      <c r="A21" s="9" t="s">
        <v>84</v>
      </c>
      <c r="B21" s="30">
        <v>7.073637333333334</v>
      </c>
      <c r="F21" s="19"/>
      <c r="G21" s="22"/>
      <c r="H21" s="27"/>
    </row>
    <row r="22" spans="1:8" ht="33.299999999999997" thickBot="1" x14ac:dyDescent="0.2">
      <c r="A22" s="9" t="s">
        <v>86</v>
      </c>
      <c r="B22" s="30">
        <v>18.022021333333331</v>
      </c>
      <c r="F22" s="19"/>
      <c r="G22" s="22"/>
      <c r="H22" s="27"/>
    </row>
    <row r="23" spans="1:8" ht="17" thickBot="1" x14ac:dyDescent="0.2">
      <c r="A23" s="9" t="s">
        <v>85</v>
      </c>
      <c r="B23" s="30">
        <v>16.035542</v>
      </c>
      <c r="F23" s="19"/>
      <c r="G23" s="22"/>
      <c r="H23" s="27"/>
    </row>
    <row r="24" spans="1:8" ht="17" thickBot="1" x14ac:dyDescent="0.2">
      <c r="A24" s="9" t="s">
        <v>88</v>
      </c>
      <c r="B24" s="30">
        <v>7.8074564000000004</v>
      </c>
      <c r="F24" s="19"/>
      <c r="G24" s="22"/>
      <c r="H24" s="25"/>
    </row>
    <row r="25" spans="1:8" ht="17" thickBot="1" x14ac:dyDescent="0.2">
      <c r="A25" s="9"/>
      <c r="B25" s="30"/>
      <c r="F25" s="19"/>
      <c r="G25" s="22"/>
      <c r="H25" s="27"/>
    </row>
    <row r="26" spans="1:8" ht="17" thickBot="1" x14ac:dyDescent="0.2">
      <c r="A26" s="18"/>
      <c r="B26" s="30"/>
      <c r="F26" s="19"/>
      <c r="G26" s="22"/>
      <c r="H26" s="25"/>
    </row>
    <row r="27" spans="1:8" ht="17" thickBot="1" x14ac:dyDescent="0.2">
      <c r="A27" s="18"/>
      <c r="B27" s="30"/>
      <c r="F27" s="19"/>
      <c r="G27" s="22"/>
      <c r="H27" s="25"/>
    </row>
    <row r="28" spans="1:8" ht="33.299999999999997" thickBot="1" x14ac:dyDescent="0.2">
      <c r="A28" s="7" t="s">
        <v>50</v>
      </c>
      <c r="B28" s="30">
        <f>SUM(B13:B27)</f>
        <v>137.60625900490214</v>
      </c>
      <c r="F28" s="19"/>
      <c r="G28" s="19"/>
      <c r="H28" s="28"/>
    </row>
    <row r="29" spans="1:8" ht="17" thickBot="1" x14ac:dyDescent="0.2">
      <c r="A29" s="7"/>
      <c r="B29" s="30"/>
      <c r="F29" s="24"/>
      <c r="G29" s="24"/>
      <c r="H29" s="24"/>
    </row>
    <row r="30" spans="1:8" ht="47.25" customHeight="1" thickBot="1" x14ac:dyDescent="0.2">
      <c r="A30" s="7" t="s">
        <v>51</v>
      </c>
      <c r="B30" s="30"/>
      <c r="F30" s="19"/>
      <c r="G30" s="19"/>
      <c r="H30" s="19"/>
    </row>
    <row r="31" spans="1:8" ht="17" thickBot="1" x14ac:dyDescent="0.2">
      <c r="A31" s="9" t="s">
        <v>42</v>
      </c>
      <c r="B31" s="30">
        <v>0</v>
      </c>
      <c r="F31" s="19"/>
      <c r="G31" s="19"/>
      <c r="H31" s="28"/>
    </row>
    <row r="32" spans="1:8" ht="17" thickBot="1" x14ac:dyDescent="0.2">
      <c r="A32" s="9" t="s">
        <v>43</v>
      </c>
      <c r="B32" s="30">
        <v>0</v>
      </c>
      <c r="F32" s="24"/>
      <c r="G32" s="24"/>
      <c r="H32" s="24"/>
    </row>
    <row r="33" spans="1:8" ht="17" thickBot="1" x14ac:dyDescent="0.2">
      <c r="A33" s="9" t="s">
        <v>39</v>
      </c>
      <c r="B33" s="30">
        <v>0</v>
      </c>
      <c r="F33" s="19"/>
      <c r="G33" s="19"/>
      <c r="H33" s="28"/>
    </row>
    <row r="34" spans="1:8" ht="17" thickBot="1" x14ac:dyDescent="0.2">
      <c r="A34" s="7" t="s">
        <v>52</v>
      </c>
      <c r="B34" s="30">
        <f>SUM(B31:B33)</f>
        <v>0</v>
      </c>
      <c r="F34" s="19"/>
      <c r="G34" s="19"/>
      <c r="H34" s="19"/>
    </row>
    <row r="35" spans="1:8" ht="17" thickBot="1" x14ac:dyDescent="0.2">
      <c r="A35" s="9"/>
      <c r="B35" s="30"/>
      <c r="F35" s="19"/>
      <c r="G35" s="19"/>
      <c r="H35" s="19"/>
    </row>
    <row r="36" spans="1:8" ht="44.35" customHeight="1" thickBot="1" x14ac:dyDescent="0.2">
      <c r="A36" s="7" t="s">
        <v>53</v>
      </c>
      <c r="B36" s="30"/>
      <c r="F36" s="24"/>
      <c r="G36" s="24"/>
      <c r="H36" s="29"/>
    </row>
    <row r="37" spans="1:8" ht="17" thickBot="1" x14ac:dyDescent="0.2">
      <c r="A37" s="9" t="s">
        <v>42</v>
      </c>
      <c r="B37" s="30">
        <v>0</v>
      </c>
      <c r="F37" s="19"/>
      <c r="G37" s="19"/>
      <c r="H37" s="28"/>
    </row>
    <row r="38" spans="1:8" ht="17" thickBot="1" x14ac:dyDescent="0.2">
      <c r="A38" s="9" t="s">
        <v>43</v>
      </c>
      <c r="B38" s="30">
        <v>0</v>
      </c>
      <c r="F38" s="24"/>
      <c r="G38" s="24"/>
      <c r="H38" s="24"/>
    </row>
    <row r="39" spans="1:8" ht="17" thickBot="1" x14ac:dyDescent="0.2">
      <c r="A39" s="9" t="s">
        <v>39</v>
      </c>
      <c r="B39" s="30">
        <v>0</v>
      </c>
      <c r="F39" s="19"/>
      <c r="G39" s="19"/>
      <c r="H39" s="19"/>
    </row>
    <row r="40" spans="1:8" ht="17" thickBot="1" x14ac:dyDescent="0.2">
      <c r="A40" s="11"/>
      <c r="B40" s="30"/>
      <c r="F40" s="24"/>
      <c r="G40" s="24"/>
      <c r="H40" s="29"/>
    </row>
    <row r="41" spans="1:8" ht="17" thickBot="1" x14ac:dyDescent="0.2">
      <c r="A41" s="7" t="s">
        <v>54</v>
      </c>
      <c r="B41" s="30">
        <f>SUM(B37:B40)</f>
        <v>0</v>
      </c>
      <c r="F41" s="24"/>
      <c r="G41" s="24"/>
      <c r="H41" s="29"/>
    </row>
    <row r="42" spans="1:8" ht="17" thickBot="1" x14ac:dyDescent="0.2">
      <c r="A42" s="9"/>
      <c r="B42" s="30"/>
      <c r="F42" s="19"/>
      <c r="G42" s="19"/>
      <c r="H42" s="19"/>
    </row>
    <row r="43" spans="1:8" ht="65.900000000000006" thickBot="1" x14ac:dyDescent="0.2">
      <c r="A43" s="7" t="s">
        <v>55</v>
      </c>
      <c r="B43" s="30"/>
      <c r="F43" s="24"/>
      <c r="G43" s="24"/>
      <c r="H43" s="29"/>
    </row>
    <row r="44" spans="1:8" ht="17" thickBot="1" x14ac:dyDescent="0.2">
      <c r="A44" s="9" t="s">
        <v>76</v>
      </c>
      <c r="B44" s="30">
        <v>46.722218484104467</v>
      </c>
      <c r="F44" s="24"/>
      <c r="G44" s="24"/>
      <c r="H44" s="29"/>
    </row>
    <row r="45" spans="1:8" ht="17" thickBot="1" x14ac:dyDescent="0.2">
      <c r="A45" s="9" t="s">
        <v>125</v>
      </c>
      <c r="B45" s="30">
        <v>3.0527553813083697</v>
      </c>
      <c r="F45" s="24"/>
      <c r="G45" s="24"/>
      <c r="H45" s="29"/>
    </row>
    <row r="46" spans="1:8" ht="17" thickBot="1" x14ac:dyDescent="0.2">
      <c r="A46" s="9" t="s">
        <v>74</v>
      </c>
      <c r="B46" s="30">
        <v>33.816884345133701</v>
      </c>
      <c r="F46" s="24"/>
      <c r="G46" s="24"/>
      <c r="H46" s="29"/>
    </row>
    <row r="47" spans="1:8" ht="17" thickBot="1" x14ac:dyDescent="0.2">
      <c r="A47" s="9" t="s">
        <v>75</v>
      </c>
      <c r="B47" s="30">
        <v>4.2583088933939726</v>
      </c>
      <c r="F47" s="24"/>
      <c r="G47" s="24"/>
      <c r="H47" s="29"/>
    </row>
    <row r="48" spans="1:8" ht="17" thickBot="1" x14ac:dyDescent="0.2">
      <c r="A48" s="9" t="s">
        <v>71</v>
      </c>
      <c r="B48" s="30">
        <v>0.44563413622246567</v>
      </c>
      <c r="F48" s="24"/>
      <c r="G48" s="24"/>
      <c r="H48" s="29"/>
    </row>
    <row r="49" spans="1:8" ht="17" thickBot="1" x14ac:dyDescent="0.2">
      <c r="A49" s="9" t="s">
        <v>72</v>
      </c>
      <c r="B49" s="30">
        <v>1.979304682422137</v>
      </c>
      <c r="F49" s="24"/>
      <c r="G49" s="24"/>
      <c r="H49" s="29"/>
    </row>
    <row r="50" spans="1:8" ht="17" thickBot="1" x14ac:dyDescent="0.2">
      <c r="A50" s="9" t="s">
        <v>121</v>
      </c>
      <c r="B50" s="30">
        <v>3.9938165782512325</v>
      </c>
      <c r="F50" s="24"/>
      <c r="G50" s="24"/>
      <c r="H50" s="29"/>
    </row>
    <row r="51" spans="1:8" ht="17" thickBot="1" x14ac:dyDescent="0.2">
      <c r="A51" s="9" t="s">
        <v>126</v>
      </c>
      <c r="B51" s="30">
        <v>2.0069103993121096</v>
      </c>
      <c r="F51" s="24"/>
      <c r="G51" s="24"/>
      <c r="H51" s="29"/>
    </row>
    <row r="52" spans="1:8" ht="17" thickBot="1" x14ac:dyDescent="0.2">
      <c r="A52" s="9" t="s">
        <v>96</v>
      </c>
      <c r="B52" s="30">
        <v>11.990468407661149</v>
      </c>
      <c r="F52" s="24"/>
      <c r="G52" s="24"/>
      <c r="H52" s="29"/>
    </row>
    <row r="53" spans="1:8" ht="17" thickBot="1" x14ac:dyDescent="0.2">
      <c r="A53" s="9"/>
      <c r="B53" s="30"/>
      <c r="F53" s="24"/>
      <c r="G53" s="24"/>
      <c r="H53" s="29"/>
    </row>
    <row r="54" spans="1:8" ht="17" thickBot="1" x14ac:dyDescent="0.2">
      <c r="A54" s="9"/>
      <c r="B54" s="30"/>
      <c r="F54" s="24"/>
      <c r="G54" s="24"/>
      <c r="H54" s="29"/>
    </row>
    <row r="55" spans="1:8" ht="17" thickBot="1" x14ac:dyDescent="0.2">
      <c r="A55" s="9"/>
      <c r="B55" s="30"/>
      <c r="F55" s="24"/>
      <c r="G55" s="24"/>
      <c r="H55" s="29"/>
    </row>
    <row r="56" spans="1:8" ht="17" thickBot="1" x14ac:dyDescent="0.2">
      <c r="A56" s="7" t="s">
        <v>56</v>
      </c>
      <c r="B56" s="30">
        <f>SUM(B44:B55)</f>
        <v>108.26630130780961</v>
      </c>
      <c r="F56" s="24"/>
      <c r="G56" s="24"/>
      <c r="H56" s="29"/>
    </row>
    <row r="57" spans="1:8" ht="17" thickBot="1" x14ac:dyDescent="0.2">
      <c r="A57" s="7"/>
      <c r="B57" s="30"/>
      <c r="F57" s="24"/>
      <c r="G57" s="24"/>
      <c r="H57" s="29"/>
    </row>
    <row r="58" spans="1:8" ht="82.2" thickBot="1" x14ac:dyDescent="0.2">
      <c r="A58" s="7" t="s">
        <v>57</v>
      </c>
      <c r="B58" s="30"/>
      <c r="F58" s="24"/>
      <c r="G58" s="24"/>
      <c r="H58" s="29"/>
    </row>
    <row r="59" spans="1:8" ht="22.6" customHeight="1" thickBot="1" x14ac:dyDescent="0.2">
      <c r="A59" s="9" t="s">
        <v>134</v>
      </c>
      <c r="B59" s="30">
        <v>0.54466886180905016</v>
      </c>
      <c r="F59" s="24"/>
      <c r="G59" s="24"/>
      <c r="H59" s="29"/>
    </row>
    <row r="60" spans="1:8" ht="17" thickBot="1" x14ac:dyDescent="0.2">
      <c r="A60" s="9" t="s">
        <v>135</v>
      </c>
      <c r="B60" s="30">
        <v>9.6546962931506899E-2</v>
      </c>
      <c r="F60" s="24"/>
      <c r="G60" s="24"/>
      <c r="H60" s="29"/>
    </row>
    <row r="61" spans="1:8" ht="17" thickBot="1" x14ac:dyDescent="0.2">
      <c r="A61" s="7" t="s">
        <v>58</v>
      </c>
      <c r="B61" s="30">
        <f>SUM(B59:B60)</f>
        <v>0.64121582474055705</v>
      </c>
      <c r="F61" s="24"/>
      <c r="G61" s="24"/>
      <c r="H61" s="29"/>
    </row>
    <row r="62" spans="1:8" ht="17.350000000000001" customHeight="1" thickBot="1" x14ac:dyDescent="0.2">
      <c r="A62" s="7"/>
      <c r="B62" s="30"/>
      <c r="F62" s="24"/>
      <c r="G62" s="24"/>
      <c r="H62" s="29"/>
    </row>
    <row r="63" spans="1:8" ht="78.8" customHeight="1" thickBot="1" x14ac:dyDescent="0.2">
      <c r="A63" s="7" t="s">
        <v>59</v>
      </c>
      <c r="B63" s="30"/>
      <c r="F63" s="24"/>
      <c r="G63" s="24"/>
      <c r="H63" s="29"/>
    </row>
    <row r="64" spans="1:8" ht="28.55" customHeight="1" thickBot="1" x14ac:dyDescent="0.2">
      <c r="A64" s="7"/>
      <c r="B64" s="30"/>
      <c r="F64" s="24"/>
      <c r="G64" s="24"/>
      <c r="H64" s="29"/>
    </row>
    <row r="65" spans="1:8" ht="76.599999999999994" customHeight="1" thickBot="1" x14ac:dyDescent="0.2">
      <c r="A65" s="7" t="s">
        <v>60</v>
      </c>
      <c r="B65" s="30"/>
      <c r="F65" s="24"/>
      <c r="G65" s="24"/>
      <c r="H65" s="29"/>
    </row>
    <row r="66" spans="1:8" ht="76.599999999999994" customHeight="1" thickBot="1" x14ac:dyDescent="0.2">
      <c r="A66" s="9" t="s">
        <v>123</v>
      </c>
      <c r="B66" s="20">
        <v>0</v>
      </c>
      <c r="F66" s="24"/>
      <c r="G66" s="24"/>
      <c r="H66" s="29"/>
    </row>
    <row r="67" spans="1:8" ht="76.599999999999994" customHeight="1" thickBot="1" x14ac:dyDescent="0.2">
      <c r="A67" s="9" t="s">
        <v>65</v>
      </c>
      <c r="B67" s="20">
        <v>0</v>
      </c>
      <c r="F67" s="24"/>
      <c r="G67" s="24"/>
      <c r="H67" s="29"/>
    </row>
    <row r="68" spans="1:8" ht="17" thickBot="1" x14ac:dyDescent="0.2">
      <c r="A68" s="9" t="s">
        <v>39</v>
      </c>
      <c r="B68" s="20">
        <v>0</v>
      </c>
      <c r="F68" s="24"/>
      <c r="G68" s="24"/>
      <c r="H68" s="24"/>
    </row>
    <row r="69" spans="1:8" ht="33.299999999999997" thickBot="1" x14ac:dyDescent="0.2">
      <c r="A69" s="7" t="s">
        <v>61</v>
      </c>
      <c r="B69" s="30">
        <f>SUM(B66:B68)</f>
        <v>0</v>
      </c>
      <c r="F69" s="19"/>
      <c r="G69" s="19"/>
      <c r="H69" s="28"/>
    </row>
    <row r="70" spans="1:8" ht="17" thickBot="1" x14ac:dyDescent="0.2">
      <c r="A70" s="7"/>
      <c r="B70" s="30"/>
      <c r="F70" s="24"/>
      <c r="G70" s="24"/>
      <c r="H70" s="24"/>
    </row>
    <row r="71" spans="1:8" ht="57.75" customHeight="1" thickBot="1" x14ac:dyDescent="0.2">
      <c r="A71" s="43" t="s">
        <v>62</v>
      </c>
      <c r="B71" s="30"/>
      <c r="F71" s="19"/>
      <c r="G71" s="19"/>
      <c r="H71" s="28"/>
    </row>
    <row r="72" spans="1:8" ht="17" thickBot="1" x14ac:dyDescent="0.2">
      <c r="A72" s="44"/>
      <c r="B72" s="30"/>
      <c r="F72" s="19"/>
      <c r="G72" s="19"/>
      <c r="H72" s="28"/>
    </row>
    <row r="73" spans="1:8" ht="17" thickBot="1" x14ac:dyDescent="0.2">
      <c r="A73" s="8" t="s">
        <v>95</v>
      </c>
      <c r="B73" s="30">
        <v>1.7174383808296576</v>
      </c>
      <c r="F73" s="19"/>
      <c r="G73" s="19"/>
      <c r="H73" s="28"/>
    </row>
    <row r="74" spans="1:8" ht="17" thickBot="1" x14ac:dyDescent="0.2">
      <c r="A74" s="8" t="s">
        <v>122</v>
      </c>
      <c r="B74" s="30">
        <v>5.6974338189726028</v>
      </c>
      <c r="F74" s="19"/>
      <c r="G74" s="19"/>
      <c r="H74" s="28"/>
    </row>
    <row r="75" spans="1:8" ht="17" thickBot="1" x14ac:dyDescent="0.2">
      <c r="A75" s="8" t="s">
        <v>124</v>
      </c>
      <c r="B75" s="30">
        <v>1.7529649107107457</v>
      </c>
      <c r="F75" s="19"/>
      <c r="G75" s="19"/>
      <c r="H75" s="28"/>
    </row>
    <row r="76" spans="1:8" ht="33.299999999999997" thickBot="1" x14ac:dyDescent="0.25">
      <c r="A76" s="7" t="s">
        <v>63</v>
      </c>
      <c r="B76" s="30">
        <f>SUM(B73:B75)</f>
        <v>9.1678371105130072</v>
      </c>
    </row>
    <row r="77" spans="1:8" ht="17" thickBot="1" x14ac:dyDescent="0.25">
      <c r="A77" s="9"/>
      <c r="B77" s="30"/>
    </row>
    <row r="78" spans="1:8" ht="56.25" customHeight="1" thickBot="1" x14ac:dyDescent="0.25">
      <c r="A78" s="7" t="s">
        <v>64</v>
      </c>
      <c r="B78" s="30">
        <v>0</v>
      </c>
    </row>
    <row r="79" spans="1:8" ht="17" thickBot="1" x14ac:dyDescent="0.25">
      <c r="A79" s="9" t="s">
        <v>117</v>
      </c>
      <c r="B79" s="30">
        <v>0</v>
      </c>
    </row>
    <row r="80" spans="1:8" ht="40.6" customHeight="1" thickBot="1" x14ac:dyDescent="0.25">
      <c r="A80" s="9" t="s">
        <v>65</v>
      </c>
      <c r="B80" s="30">
        <v>0</v>
      </c>
    </row>
    <row r="81" spans="1:2" ht="17" thickBot="1" x14ac:dyDescent="0.25">
      <c r="A81" s="9" t="s">
        <v>39</v>
      </c>
      <c r="B81" s="30">
        <v>0</v>
      </c>
    </row>
    <row r="82" spans="1:2" ht="33.299999999999997" thickBot="1" x14ac:dyDescent="0.25">
      <c r="A82" s="7" t="s">
        <v>66</v>
      </c>
      <c r="B82" s="30">
        <v>0</v>
      </c>
    </row>
    <row r="83" spans="1:2" ht="17" thickBot="1" x14ac:dyDescent="0.25">
      <c r="A83" s="7"/>
      <c r="B83" s="30"/>
    </row>
    <row r="84" spans="1:2" ht="45" customHeight="1" thickBot="1" x14ac:dyDescent="0.25">
      <c r="A84" s="7" t="s">
        <v>67</v>
      </c>
      <c r="B84" s="30">
        <f>+B82+B76+B69+B61+B56+B41+B34+B28+B9</f>
        <v>384.65138622523182</v>
      </c>
    </row>
    <row r="85" spans="1:2" ht="45" customHeight="1" thickBot="1" x14ac:dyDescent="0.25">
      <c r="A85" s="7" t="s">
        <v>37</v>
      </c>
      <c r="B85" s="30"/>
    </row>
    <row r="86" spans="1:2" ht="45" customHeight="1" thickBot="1" x14ac:dyDescent="0.25">
      <c r="A86" s="9"/>
      <c r="B86" s="30"/>
    </row>
    <row r="87" spans="1:2" ht="45" customHeight="1" thickBot="1" x14ac:dyDescent="0.25">
      <c r="A87" s="9"/>
      <c r="B87" s="30"/>
    </row>
    <row r="88" spans="1:2" ht="45" customHeight="1" thickBot="1" x14ac:dyDescent="0.25">
      <c r="A88" s="9"/>
      <c r="B88" s="30"/>
    </row>
    <row r="89" spans="1:2" ht="45" customHeight="1" thickBot="1" x14ac:dyDescent="0.25">
      <c r="A89" s="9"/>
      <c r="B89" s="30"/>
    </row>
    <row r="90" spans="1:2" ht="45" customHeight="1" thickBot="1" x14ac:dyDescent="0.25">
      <c r="A90" s="9"/>
      <c r="B90" s="30"/>
    </row>
    <row r="91" spans="1:2" ht="45" customHeight="1" thickBot="1" x14ac:dyDescent="0.25">
      <c r="A91" s="9"/>
      <c r="B91" s="30"/>
    </row>
    <row r="92" spans="1:2" ht="45" customHeight="1" thickBot="1" x14ac:dyDescent="0.25">
      <c r="A92" s="9"/>
      <c r="B92" s="30"/>
    </row>
    <row r="93" spans="1:2" ht="45" customHeight="1" thickBot="1" x14ac:dyDescent="0.25">
      <c r="A93" s="7" t="s">
        <v>38</v>
      </c>
      <c r="B93" s="30">
        <f>SUM(B86:B92)</f>
        <v>0</v>
      </c>
    </row>
    <row r="94" spans="1:2" ht="17" thickBot="1" x14ac:dyDescent="0.25">
      <c r="A94" s="7" t="s">
        <v>68</v>
      </c>
      <c r="B94" s="21">
        <f>'נספח 1 - גמל עו"ס מצרפי'!B26</f>
        <v>186352.00534</v>
      </c>
    </row>
  </sheetData>
  <mergeCells count="1">
    <mergeCell ref="A71:A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גמל עו"ס מצרפי</vt:lpstr>
      <vt:lpstr>נספח 1 -גמל עו"ס לבני 60-50 </vt:lpstr>
      <vt:lpstr>נספח 1 - ג.עו"ס לבני 50 ומטה </vt:lpstr>
      <vt:lpstr>נספח 1 - ג.עו"ס לבני 60 ומעלה</vt:lpstr>
      <vt:lpstr>נספח 2 –עמלות והוצאות לא חיצוני</vt:lpstr>
      <vt:lpstr>נספח 3 -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Sagit Abuchazira</dc:creator>
  <cp:lastModifiedBy>yaniv</cp:lastModifiedBy>
  <cp:lastPrinted>2024-04-04T14:00:13Z</cp:lastPrinted>
  <dcterms:created xsi:type="dcterms:W3CDTF">2024-01-28T18:32:14Z</dcterms:created>
  <dcterms:modified xsi:type="dcterms:W3CDTF">2025-03-25T11:54:47Z</dcterms:modified>
</cp:coreProperties>
</file>